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sipc.sharepoint.com/departments/busserv/MS School Agreement/"/>
    </mc:Choice>
  </mc:AlternateContent>
  <bookViews>
    <workbookView xWindow="-420" yWindow="-108" windowWidth="15480" windowHeight="11640"/>
  </bookViews>
  <sheets>
    <sheet name=" Product Cost Spreadsheet" sheetId="1" r:id="rId1"/>
  </sheets>
  <definedNames>
    <definedName name="B">' Product Cost Spreadsheet'!$L$7:$L$23</definedName>
    <definedName name="G">' Product Cost Spreadsheet'!$P$7:$P$23</definedName>
    <definedName name="PC">' Product Cost Spreadsheet'!$N$3</definedName>
    <definedName name="_xlnm.Print_Area" localSheetId="0">' Product Cost Spreadsheet'!$A$1:$S$101</definedName>
    <definedName name="RENEW">' Product Cost Spreadsheet'!#REF!</definedName>
    <definedName name="School">' Product Cost Spreadsheet'!$L$1</definedName>
    <definedName name="Stud">' Product Cost Spreadsheet'!$R$3</definedName>
  </definedNames>
  <calcPr calcId="152511"/>
</workbook>
</file>

<file path=xl/calcChain.xml><?xml version="1.0" encoding="utf-8"?>
<calcChain xmlns="http://schemas.openxmlformats.org/spreadsheetml/2006/main">
  <c r="L17" i="1" l="1"/>
  <c r="L16" i="1"/>
  <c r="F32" i="1"/>
  <c r="P11" i="1" l="1"/>
  <c r="R11" i="1" s="1"/>
  <c r="P17" i="1"/>
  <c r="P16" i="1"/>
  <c r="N17" i="1"/>
  <c r="N16" i="1"/>
  <c r="P29" i="1" l="1"/>
  <c r="R29" i="1" s="1"/>
  <c r="P15" i="1" l="1"/>
  <c r="R15" i="1" s="1"/>
  <c r="K1" i="1" l="1"/>
  <c r="P13" i="1" l="1"/>
  <c r="P35" i="1" l="1"/>
  <c r="R35" i="1" s="1"/>
  <c r="P36" i="1"/>
  <c r="P37" i="1"/>
  <c r="P38" i="1"/>
  <c r="P39" i="1"/>
  <c r="P40" i="1"/>
  <c r="P41" i="1"/>
  <c r="P42" i="1"/>
  <c r="R42" i="1" s="1"/>
  <c r="P43" i="1"/>
  <c r="R43" i="1" s="1"/>
  <c r="P44" i="1"/>
  <c r="P45" i="1"/>
  <c r="P46" i="1"/>
  <c r="P47" i="1"/>
  <c r="P48" i="1"/>
  <c r="P32" i="1"/>
  <c r="R32" i="1" s="1"/>
  <c r="P33" i="1"/>
  <c r="R33" i="1" s="1"/>
  <c r="P34" i="1"/>
  <c r="P30" i="1"/>
  <c r="R30" i="1" s="1"/>
  <c r="P31" i="1"/>
  <c r="R31" i="1" l="1"/>
  <c r="E22" i="1" l="1"/>
  <c r="E23" i="1"/>
  <c r="E24" i="1"/>
  <c r="E25" i="1"/>
  <c r="R3" i="1"/>
  <c r="R17" i="1" s="1"/>
  <c r="R34" i="1"/>
  <c r="R36" i="1"/>
  <c r="R37" i="1"/>
  <c r="R38" i="1"/>
  <c r="R39" i="1"/>
  <c r="R40" i="1"/>
  <c r="R41" i="1"/>
  <c r="R44" i="1"/>
  <c r="R45" i="1"/>
  <c r="R46" i="1"/>
  <c r="R47" i="1"/>
  <c r="R48" i="1"/>
  <c r="L2" i="1"/>
  <c r="A52" i="1"/>
  <c r="R13" i="1"/>
  <c r="P23" i="1"/>
  <c r="R23" i="1" s="1"/>
  <c r="P10" i="1"/>
  <c r="R10" i="1" s="1"/>
  <c r="P22" i="1" l="1"/>
  <c r="R22" i="1" s="1"/>
  <c r="P8" i="1"/>
  <c r="R8" i="1" s="1"/>
  <c r="P12" i="1"/>
  <c r="R12" i="1" s="1"/>
  <c r="P9" i="1"/>
  <c r="R9" i="1" s="1"/>
  <c r="P21" i="1"/>
  <c r="R21" i="1" s="1"/>
  <c r="P20" i="1"/>
  <c r="R20" i="1" s="1"/>
  <c r="R49" i="1"/>
  <c r="P18" i="1"/>
  <c r="R18" i="1" s="1"/>
  <c r="R16" i="1"/>
  <c r="F26" i="1"/>
  <c r="P7" i="1"/>
  <c r="R7" i="1" s="1"/>
  <c r="L14" i="1" l="1"/>
  <c r="N14" i="1" s="1"/>
  <c r="L15" i="1"/>
  <c r="N15" i="1" s="1"/>
  <c r="N3" i="1"/>
  <c r="L11" i="1" s="1"/>
  <c r="N11" i="1" s="1"/>
  <c r="L27" i="1"/>
  <c r="L13" i="1"/>
  <c r="N13" i="1" s="1"/>
  <c r="F74" i="1" l="1"/>
  <c r="P24" i="1" s="1"/>
  <c r="R24" i="1" s="1"/>
  <c r="L21" i="1"/>
  <c r="N21" i="1" s="1"/>
  <c r="L18" i="1"/>
  <c r="M18" i="1" s="1"/>
  <c r="L23" i="1"/>
  <c r="N23" i="1" s="1"/>
  <c r="L19" i="1"/>
  <c r="N19" i="1" s="1"/>
  <c r="L9" i="1"/>
  <c r="N9" i="1" s="1"/>
  <c r="L12" i="1"/>
  <c r="N12" i="1" s="1"/>
  <c r="L10" i="1"/>
  <c r="N10" i="1" s="1"/>
  <c r="L20" i="1"/>
  <c r="M20" i="1" s="1"/>
  <c r="L8" i="1"/>
  <c r="N8" i="1" s="1"/>
  <c r="L7" i="1"/>
  <c r="L22" i="1"/>
  <c r="M22" i="1" s="1"/>
  <c r="P14" i="1" l="1"/>
  <c r="R14" i="1" s="1"/>
  <c r="R25" i="1" s="1"/>
  <c r="N7" i="1"/>
  <c r="N18" i="1"/>
  <c r="N22" i="1"/>
  <c r="N20" i="1"/>
  <c r="N25" i="1" l="1"/>
  <c r="R50" i="1" s="1"/>
</calcChain>
</file>

<file path=xl/sharedStrings.xml><?xml version="1.0" encoding="utf-8"?>
<sst xmlns="http://schemas.openxmlformats.org/spreadsheetml/2006/main" count="193" uniqueCount="144">
  <si>
    <t>Cost</t>
  </si>
  <si>
    <t>B</t>
  </si>
  <si>
    <t>D</t>
  </si>
  <si>
    <t>G</t>
  </si>
  <si>
    <t xml:space="preserve"> </t>
  </si>
  <si>
    <t>F</t>
  </si>
  <si>
    <t>C</t>
  </si>
  <si>
    <t>SECTION 1 - APPLICATION, SYSTEM AND CAL PRODUCTS (Select one or more)</t>
  </si>
  <si>
    <t>Application, System &amp; CAL Product Totals</t>
  </si>
  <si>
    <t>Server Product Totals</t>
  </si>
  <si>
    <t>H</t>
  </si>
  <si>
    <t>Student Option</t>
  </si>
  <si>
    <t xml:space="preserve">SECTION 2 - SERVER PRODUCTS (Enter number of licenses - not an 'x') </t>
  </si>
  <si>
    <t>ADDITIONAL SCHOOL AGREEMENT PRODUCTS AVAILABLE UPON REQUEST</t>
  </si>
  <si>
    <r>
      <t>Student Option Count</t>
    </r>
    <r>
      <rPr>
        <b/>
        <sz val="9"/>
        <color indexed="12"/>
        <rFont val="Wingdings"/>
        <charset val="2"/>
      </rPr>
      <t>è</t>
    </r>
  </si>
  <si>
    <t>Final Total</t>
  </si>
  <si>
    <t>People Count Calculation:</t>
    <phoneticPr fontId="3" type="noConversion"/>
  </si>
  <si>
    <t>Headcount</t>
    <phoneticPr fontId="3" type="noConversion"/>
  </si>
  <si>
    <t>Modifier</t>
    <phoneticPr fontId="3" type="noConversion"/>
  </si>
  <si>
    <t>FTE Results</t>
  </si>
  <si>
    <t>Total Staff FTE count rounded</t>
  </si>
  <si>
    <t>Divide by 3</t>
  </si>
  <si>
    <t>Divide by 2</t>
  </si>
  <si>
    <t>None</t>
  </si>
  <si>
    <t>Name</t>
  </si>
  <si>
    <t>Telephone</t>
  </si>
  <si>
    <t>Email</t>
  </si>
  <si>
    <t>School Name:</t>
  </si>
  <si>
    <t>Staff</t>
  </si>
  <si>
    <t>Students</t>
  </si>
  <si>
    <t xml:space="preserve">Note: Enter information into the colored cells ONLY </t>
  </si>
  <si>
    <r>
      <t>District/School Name</t>
    </r>
    <r>
      <rPr>
        <b/>
        <sz val="9"/>
        <color indexed="12"/>
        <rFont val="Wingdings"/>
        <charset val="2"/>
      </rPr>
      <t>è</t>
    </r>
  </si>
  <si>
    <r>
      <t>Eligible Staff FTE Count</t>
    </r>
    <r>
      <rPr>
        <b/>
        <sz val="9"/>
        <color indexed="12"/>
        <rFont val="Wingdings"/>
        <charset val="2"/>
      </rPr>
      <t>è</t>
    </r>
  </si>
  <si>
    <t>* When supplying staff counts, employees such as maintenance, grounds keeping, and cafeteria staff may be excluded from the faculty/staff FTE employee count if they do not use institutional devices.</t>
  </si>
  <si>
    <t>Full-time Faculty:</t>
  </si>
  <si>
    <t>Part-time Faculty:</t>
  </si>
  <si>
    <t>Full-time Staff:</t>
  </si>
  <si>
    <t>Part-time Staff:</t>
  </si>
  <si>
    <t xml:space="preserve">Note: Enter information into the colored cells ONLY      </t>
  </si>
  <si>
    <t>Required Information:</t>
  </si>
  <si>
    <t>Contact for Contract:</t>
  </si>
  <si>
    <t>Contact for Technical:</t>
  </si>
  <si>
    <t>Part #</t>
  </si>
  <si>
    <t>W06-00022</t>
  </si>
  <si>
    <t>PGI-00267</t>
  </si>
  <si>
    <t>H30-00237</t>
  </si>
  <si>
    <t>Project Pro &amp; 1 Project Srvr CAL</t>
  </si>
  <si>
    <t>R18-00095</t>
  </si>
  <si>
    <t>6VC-01251</t>
  </si>
  <si>
    <t>Exchange Server Enterprise</t>
  </si>
  <si>
    <t>395-02412</t>
  </si>
  <si>
    <t>H04-00232</t>
  </si>
  <si>
    <t>H22-00479</t>
  </si>
  <si>
    <t>Windows Server External Connector</t>
  </si>
  <si>
    <t>R39-00374</t>
  </si>
  <si>
    <t>V7J-00430</t>
  </si>
  <si>
    <t>Products:</t>
  </si>
  <si>
    <t xml:space="preserve">Windows Server External Connector </t>
  </si>
  <si>
    <t>Does your order meet required "minimums"?</t>
  </si>
  <si>
    <r>
      <t xml:space="preserve">Quantity </t>
    </r>
    <r>
      <rPr>
        <b/>
        <sz val="9"/>
        <color indexed="12"/>
        <rFont val="Wingdings"/>
        <charset val="2"/>
      </rPr>
      <t>ê</t>
    </r>
  </si>
  <si>
    <t>Qty</t>
  </si>
  <si>
    <t>Sys Ctr Data Ctr 2-Proc</t>
  </si>
  <si>
    <t>Sys Ctr Std 2-Proc</t>
  </si>
  <si>
    <t>7JQ-00341</t>
  </si>
  <si>
    <t>7NQ-00302</t>
  </si>
  <si>
    <t>T6L-00237</t>
  </si>
  <si>
    <t>T9L-00222</t>
  </si>
  <si>
    <t>76A-00025</t>
  </si>
  <si>
    <t>P71-07280</t>
  </si>
  <si>
    <t xml:space="preserve"> P73-05897</t>
  </si>
  <si>
    <t>ADDITIONAL EES PRODUCTS AVAILABLE UPON REQUEST</t>
  </si>
  <si>
    <r>
      <t xml:space="preserve">Student Count </t>
    </r>
    <r>
      <rPr>
        <b/>
        <i/>
        <sz val="9"/>
        <color theme="5" tint="-0.249977111117893"/>
        <rFont val="Verdana"/>
        <family val="2"/>
      </rPr>
      <t>REQUIRED</t>
    </r>
  </si>
  <si>
    <t>cadmin@wsipc.org</t>
  </si>
  <si>
    <t>G3S-00530</t>
  </si>
  <si>
    <t>5HU-00215</t>
  </si>
  <si>
    <t>D87-01057</t>
  </si>
  <si>
    <t>Rate</t>
  </si>
  <si>
    <t>Windows Server Standard 2-Proc</t>
  </si>
  <si>
    <t>Windows MultiPoint Server Premium</t>
  </si>
  <si>
    <t xml:space="preserve">Windows MultiPoint Server Premium </t>
  </si>
  <si>
    <t>SharePoint Server</t>
  </si>
  <si>
    <t>Windows Server Essentials</t>
  </si>
  <si>
    <t>77D-00110</t>
  </si>
  <si>
    <t>5XS-00002</t>
  </si>
  <si>
    <t>Exchange Server Standard</t>
  </si>
  <si>
    <t>Intune - WinIntunUSLAddOn PerUsr</t>
  </si>
  <si>
    <t>312-02177</t>
  </si>
  <si>
    <t>126-00156</t>
  </si>
  <si>
    <t>U7U-00001</t>
  </si>
  <si>
    <t>YEG-00631</t>
  </si>
  <si>
    <t>For inquiries or the ordering of additional products, please contact Contract Admin at WSIPC via e-mail:</t>
  </si>
  <si>
    <r>
      <t>Desktop EDU</t>
    </r>
    <r>
      <rPr>
        <sz val="8"/>
        <rFont val="Verdana"/>
        <family val="2"/>
      </rPr>
      <t xml:space="preserve">: with </t>
    </r>
    <r>
      <rPr>
        <b/>
        <sz val="8"/>
        <rFont val="Verdana"/>
        <family val="2"/>
      </rPr>
      <t xml:space="preserve">Core CAL </t>
    </r>
  </si>
  <si>
    <r>
      <t>Desktop EDU</t>
    </r>
    <r>
      <rPr>
        <sz val="8"/>
        <rFont val="Verdana"/>
        <family val="2"/>
      </rPr>
      <t xml:space="preserve">: with </t>
    </r>
    <r>
      <rPr>
        <b/>
        <sz val="8"/>
        <rFont val="Verdana"/>
        <family val="2"/>
      </rPr>
      <t>Enterprise CAL</t>
    </r>
  </si>
  <si>
    <t>Enterprise CAL DvcCAL wSrvcs</t>
  </si>
  <si>
    <t>Core CAL DvcCAL</t>
  </si>
  <si>
    <t>2UJ-00003</t>
  </si>
  <si>
    <t xml:space="preserve"> 2UJ-00001</t>
  </si>
  <si>
    <t>Exchange Ent CAL DvcCAL wSrvcs</t>
  </si>
  <si>
    <t>M6K-00001</t>
  </si>
  <si>
    <t>Office 365 EduE1 PerUsr</t>
  </si>
  <si>
    <t>VSProwMSDN (Not avail. for Stdnt)</t>
  </si>
  <si>
    <t>Visio Pro</t>
  </si>
  <si>
    <t xml:space="preserve">WinSvrCAL DvcCAL </t>
  </si>
  <si>
    <t>Win Remote Dsktp Srvcs CAL DvcCAL</t>
  </si>
  <si>
    <t>DynCRMOnlnPro ShrdSvr ALNG SubsVL Restricted PerUsr</t>
  </si>
  <si>
    <t xml:space="preserve">Project Server </t>
  </si>
  <si>
    <t>SQL Server ENT Core 2-Lic CoreLic</t>
  </si>
  <si>
    <t>SQL Server STD Core 2-Lic CoreLic</t>
  </si>
  <si>
    <t>Visual Studio Team Foundation SvrCal DvcCAL</t>
  </si>
  <si>
    <t>Windows Server DataCenter 2-Proc</t>
  </si>
  <si>
    <t>ProjOnlnEdu ShrdSvr PerUsr</t>
  </si>
  <si>
    <t>4ZT-00001</t>
  </si>
  <si>
    <t># of Licenses</t>
  </si>
  <si>
    <t>Enrollment for Education Solutions (EES) allows the licensing of your students for use of one or more of the available applications, system, or Client Access License (CAL) products on a personally-owned computer or a school-owned  computer</t>
  </si>
  <si>
    <t>Server Products are ordered by the exact number of licenses desired for each license.</t>
  </si>
  <si>
    <r>
      <t xml:space="preserve">Submit </t>
    </r>
    <r>
      <rPr>
        <b/>
        <i/>
        <sz val="9"/>
        <color rgb="FF0000FF"/>
        <rFont val="Verdana"/>
        <family val="2"/>
      </rPr>
      <t>all pages</t>
    </r>
    <r>
      <rPr>
        <b/>
        <sz val="9"/>
        <color rgb="FF0000FF"/>
        <rFont val="Verdana"/>
        <family val="2"/>
      </rPr>
      <t xml:space="preserve"> from this speadsheet when submitting your order to WSIPC.</t>
    </r>
  </si>
  <si>
    <t>designated for a student's exclusive use (that is, a computer checked out to a student for the school year and not a computer lab computer)</t>
  </si>
  <si>
    <t>5XS-00003</t>
  </si>
  <si>
    <t>J39-00004</t>
  </si>
  <si>
    <t>Office 365 ProPlusEdu PerUsr (Faculty/Student Advantage)</t>
  </si>
  <si>
    <t xml:space="preserve">Office 365 ProPlusEdu PerUsr                                                 (Faculty/Student Advantage) </t>
  </si>
  <si>
    <r>
      <rPr>
        <b/>
        <i/>
        <sz val="10"/>
        <color rgb="FFFF0000"/>
        <rFont val="Verdana"/>
        <family val="2"/>
      </rPr>
      <t xml:space="preserve">OFFICE 365 </t>
    </r>
    <r>
      <rPr>
        <b/>
        <i/>
        <u/>
        <sz val="10"/>
        <color rgb="FFFF0000"/>
        <rFont val="Verdana"/>
        <family val="2"/>
      </rPr>
      <t>Users</t>
    </r>
    <r>
      <rPr>
        <b/>
        <i/>
        <sz val="10"/>
        <color rgb="FFFF0000"/>
        <rFont val="Verdana"/>
        <family val="2"/>
      </rPr>
      <t xml:space="preserve"> Only:</t>
    </r>
    <r>
      <rPr>
        <b/>
        <sz val="10"/>
        <color rgb="FFFF0000"/>
        <rFont val="Verdana"/>
        <family val="2"/>
      </rPr>
      <t xml:space="preserve">  </t>
    </r>
    <r>
      <rPr>
        <b/>
        <i/>
        <sz val="10"/>
        <color rgb="FFFF0000"/>
        <rFont val="Verdana"/>
        <family val="2"/>
      </rPr>
      <t>Student/Staff Advantage!</t>
    </r>
    <r>
      <rPr>
        <b/>
        <i/>
        <sz val="9"/>
        <color rgb="FFFF0000"/>
        <rFont val="Verdana"/>
        <family val="2"/>
      </rPr>
      <t xml:space="preserve"> </t>
    </r>
    <r>
      <rPr>
        <b/>
        <sz val="9"/>
        <color indexed="12"/>
        <rFont val="Verdana"/>
        <family val="2"/>
      </rPr>
      <t xml:space="preserve">- If you've implemented Office 365 for your district, and purchased your choice of School Desktop or Office Pro Plus for all faculty and staff, you will </t>
    </r>
    <r>
      <rPr>
        <b/>
        <i/>
        <sz val="9"/>
        <color indexed="12"/>
        <rFont val="Verdana"/>
        <family val="2"/>
      </rPr>
      <t>automatically</t>
    </r>
    <r>
      <rPr>
        <b/>
        <sz val="9"/>
        <color indexed="12"/>
        <rFont val="Verdana"/>
        <family val="2"/>
      </rPr>
      <t xml:space="preserve"> get Office 365 Pro Plus for all students and staff at no additional cost!</t>
    </r>
  </si>
  <si>
    <t>Skype for Business (Lync Server)</t>
  </si>
  <si>
    <t>Skype for Business (Lync Server Plus CAL forECAL DvcCAL)</t>
  </si>
  <si>
    <t xml:space="preserve">PRICES SUBJECT TO CHANGE </t>
  </si>
  <si>
    <r>
      <t xml:space="preserve">2016-2017 WSIPC Microsoft EES Worksheet </t>
    </r>
    <r>
      <rPr>
        <b/>
        <i/>
        <sz val="13"/>
        <color rgb="FFC00000"/>
        <rFont val="Verdana"/>
        <family val="2"/>
      </rPr>
      <t>Oct - Sept 2017</t>
    </r>
  </si>
  <si>
    <t>The Enrollment for Education Solutions (EES) is available to primary/secondary education institutions with a minimum of 25 staff FTE.  It offers the simplicity of counting people instead of PCs/devices.  This is your Annual 12-month enrollment opportunity for Microsoft Enrollment for Education Solutions (EES).  Your next window of opportunity to add products will be for the January 1st 2017 effective date.</t>
  </si>
  <si>
    <t>Windows EDU Upgrd</t>
  </si>
  <si>
    <t>KW5-00358</t>
  </si>
  <si>
    <t>Azure Monetary Commit (per unit)</t>
  </si>
  <si>
    <t>6QK-00001</t>
  </si>
  <si>
    <t>MX3-00115</t>
  </si>
  <si>
    <t xml:space="preserve">Visual Studio Enterprise </t>
  </si>
  <si>
    <r>
      <t>Desktop EDU</t>
    </r>
    <r>
      <rPr>
        <sz val="11"/>
        <rFont val="Calibri"/>
        <family val="2"/>
        <scheme val="minor"/>
      </rPr>
      <t xml:space="preserve">: with </t>
    </r>
    <r>
      <rPr>
        <b/>
        <sz val="11"/>
        <rFont val="Calibri"/>
        <family val="2"/>
        <scheme val="minor"/>
      </rPr>
      <t xml:space="preserve">Core CAL </t>
    </r>
  </si>
  <si>
    <r>
      <t>Desktop EDU</t>
    </r>
    <r>
      <rPr>
        <sz val="11"/>
        <rFont val="Calibri"/>
        <family val="2"/>
        <scheme val="minor"/>
      </rPr>
      <t xml:space="preserve">: with </t>
    </r>
    <r>
      <rPr>
        <b/>
        <sz val="11"/>
        <rFont val="Calibri"/>
        <family val="2"/>
        <scheme val="minor"/>
      </rPr>
      <t>Enterprise CAL</t>
    </r>
  </si>
  <si>
    <t xml:space="preserve">Power BI Pro for EDU </t>
  </si>
  <si>
    <t>NK5-00001</t>
  </si>
  <si>
    <t xml:space="preserve">Exchange on Line Advance Threat Protection </t>
  </si>
  <si>
    <t>W76-00001</t>
  </si>
  <si>
    <t>AAA-10732</t>
  </si>
  <si>
    <t>Enterprise Mobility Suite Full</t>
  </si>
  <si>
    <r>
      <t>Intune FREE for Students only</t>
    </r>
    <r>
      <rPr>
        <sz val="9"/>
        <rFont val="Calibri"/>
        <family val="2"/>
        <scheme val="minor"/>
      </rPr>
      <t xml:space="preserve"> (</t>
    </r>
    <r>
      <rPr>
        <i/>
        <sz val="9"/>
        <rFont val="Calibri"/>
        <family val="2"/>
        <scheme val="minor"/>
      </rPr>
      <t>if Enterprise Mobility Suite is purchased for Staff FTE</t>
    </r>
    <r>
      <rPr>
        <sz val="9"/>
        <rFont val="Calibri"/>
        <family val="2"/>
        <scheme val="minor"/>
      </rPr>
      <t>)</t>
    </r>
  </si>
  <si>
    <t>U5U-000115</t>
  </si>
  <si>
    <r>
      <t>Intune FREE for Students only (</t>
    </r>
    <r>
      <rPr>
        <i/>
        <sz val="9"/>
        <rFont val="Calibri"/>
        <family val="2"/>
        <scheme val="minor"/>
      </rPr>
      <t>if Enterprise Mobility Suite is purchased for Staff FTE</t>
    </r>
    <r>
      <rPr>
        <sz val="9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</si>
</sst>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[&lt;=9999999]###\-####;\(###\)\ ###\-####"/>
    <numFmt numFmtId="167" formatCode="#,##0.0"/>
  </numFmts>
  <fonts count="5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12"/>
      <name val="Verdana"/>
      <family val="2"/>
    </font>
    <font>
      <b/>
      <sz val="8"/>
      <color indexed="12"/>
      <name val="Verdana"/>
      <family val="2"/>
    </font>
    <font>
      <b/>
      <sz val="9"/>
      <color indexed="12"/>
      <name val="Verdana"/>
      <family val="2"/>
    </font>
    <font>
      <b/>
      <i/>
      <sz val="9"/>
      <color indexed="12"/>
      <name val="Verdana"/>
      <family val="2"/>
    </font>
    <font>
      <i/>
      <sz val="9"/>
      <color indexed="12"/>
      <name val="Times New Roman"/>
      <family val="1"/>
    </font>
    <font>
      <b/>
      <sz val="9"/>
      <color indexed="12"/>
      <name val="Wingdings"/>
      <charset val="2"/>
    </font>
    <font>
      <b/>
      <i/>
      <sz val="8"/>
      <color indexed="12"/>
      <name val="Verdana"/>
      <family val="2"/>
    </font>
    <font>
      <b/>
      <i/>
      <sz val="8"/>
      <color indexed="12"/>
      <name val="Times New Roman"/>
      <family val="1"/>
    </font>
    <font>
      <b/>
      <sz val="13"/>
      <name val="Verdana"/>
      <family val="2"/>
    </font>
    <font>
      <sz val="13"/>
      <name val="Verdana"/>
      <family val="2"/>
    </font>
    <font>
      <u/>
      <sz val="12"/>
      <color indexed="12"/>
      <name val="Times New Roman"/>
      <family val="1"/>
    </font>
    <font>
      <u/>
      <sz val="12"/>
      <color indexed="20"/>
      <name val="Times New Roman"/>
      <family val="1"/>
    </font>
    <font>
      <u/>
      <sz val="12"/>
      <color theme="10"/>
      <name val="Times New Roman"/>
      <family val="1"/>
    </font>
    <font>
      <u/>
      <sz val="12"/>
      <color theme="11"/>
      <name val="Times New Roman"/>
      <family val="1"/>
    </font>
    <font>
      <b/>
      <sz val="9"/>
      <color rgb="FF0000FF"/>
      <name val="Verdana"/>
      <family val="2"/>
    </font>
    <font>
      <b/>
      <sz val="12"/>
      <color rgb="FF0000FF"/>
      <name val="Verdana"/>
      <family val="2"/>
    </font>
    <font>
      <i/>
      <sz val="9"/>
      <color indexed="12"/>
      <name val="Verdana"/>
      <family val="2"/>
    </font>
    <font>
      <sz val="10"/>
      <name val="Verdana"/>
      <family val="2"/>
    </font>
    <font>
      <sz val="12"/>
      <color rgb="FF0000FF"/>
      <name val="Times New Roman"/>
      <family val="1"/>
    </font>
    <font>
      <b/>
      <sz val="9"/>
      <color rgb="FFFF0000"/>
      <name val="Verdana"/>
      <family val="2"/>
    </font>
    <font>
      <sz val="9"/>
      <color rgb="FFFF0000"/>
      <name val="Times New Roman"/>
      <family val="1"/>
    </font>
    <font>
      <b/>
      <i/>
      <sz val="9"/>
      <color theme="5" tint="-0.249977111117893"/>
      <name val="Verdana"/>
      <family val="2"/>
    </font>
    <font>
      <sz val="8"/>
      <color theme="5" tint="-0.249977111117893"/>
      <name val="Verdana"/>
      <family val="2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28"/>
      <name val="Papyrus"/>
      <family val="4"/>
    </font>
    <font>
      <sz val="11"/>
      <name val="Calibri"/>
      <family val="2"/>
      <scheme val="minor"/>
    </font>
    <font>
      <u/>
      <sz val="12"/>
      <color theme="10"/>
      <name val="Times New Roman"/>
      <family val="1"/>
    </font>
    <font>
      <b/>
      <i/>
      <sz val="9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i/>
      <sz val="9"/>
      <color rgb="FFFF0000"/>
      <name val="Verdana"/>
      <family val="2"/>
    </font>
    <font>
      <b/>
      <i/>
      <u/>
      <sz val="10"/>
      <color rgb="FFFF0000"/>
      <name val="Verdana"/>
      <family val="2"/>
    </font>
    <font>
      <b/>
      <sz val="9"/>
      <color rgb="FF006600"/>
      <name val="Verdana"/>
      <family val="2"/>
    </font>
    <font>
      <sz val="9"/>
      <color rgb="FF006600"/>
      <name val="Verdana"/>
      <family val="2"/>
    </font>
    <font>
      <sz val="12"/>
      <color rgb="FF006600"/>
      <name val="Times New Roman"/>
      <family val="1"/>
    </font>
    <font>
      <sz val="8"/>
      <color theme="9" tint="-0.499984740745262"/>
      <name val="Verdana"/>
      <family val="2"/>
    </font>
    <font>
      <sz val="10"/>
      <name val="Calibri"/>
      <family val="2"/>
      <scheme val="minor"/>
    </font>
    <font>
      <b/>
      <i/>
      <sz val="13"/>
      <color rgb="FFC00000"/>
      <name val="Verdana"/>
      <family val="2"/>
    </font>
    <font>
      <u/>
      <sz val="9"/>
      <color theme="10"/>
      <name val="Times New Roman"/>
      <family val="1"/>
    </font>
    <font>
      <sz val="9"/>
      <name val="Calibri"/>
      <family val="2"/>
      <scheme val="minor"/>
    </font>
    <font>
      <sz val="12"/>
      <color rgb="FFFF0000"/>
      <name val="Times New Roman"/>
      <family val="1"/>
    </font>
    <font>
      <b/>
      <sz val="8"/>
      <color rgb="FFFF0000"/>
      <name val="Verdana"/>
      <family val="2"/>
    </font>
    <font>
      <sz val="12"/>
      <color rgb="FFFF0000"/>
      <name val="Verdana"/>
      <family val="2"/>
    </font>
    <font>
      <b/>
      <i/>
      <sz val="8"/>
      <color rgb="FFFF0000"/>
      <name val="Verdana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79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83">
    <xf numFmtId="0" fontId="0" fillId="0" borderId="0" xfId="0"/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right" vertical="center" wrapText="1"/>
    </xf>
    <xf numFmtId="0" fontId="14" fillId="0" borderId="13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right" vertical="center" wrapText="1"/>
    </xf>
    <xf numFmtId="0" fontId="26" fillId="0" borderId="7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3" fontId="8" fillId="0" borderId="14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14" fillId="0" borderId="0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left" vertical="center"/>
    </xf>
    <xf numFmtId="49" fontId="4" fillId="0" borderId="11" xfId="0" applyNumberFormat="1" applyFont="1" applyFill="1" applyBorder="1" applyAlignment="1" applyProtection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right"/>
    </xf>
    <xf numFmtId="49" fontId="4" fillId="0" borderId="7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165" fontId="4" fillId="0" borderId="0" xfId="0" quotePrefix="1" applyNumberFormat="1" applyFont="1" applyFill="1" applyBorder="1" applyAlignment="1" applyProtection="1">
      <alignment horizontal="center"/>
    </xf>
    <xf numFmtId="0" fontId="0" fillId="0" borderId="14" xfId="0" applyBorder="1" applyProtection="1"/>
    <xf numFmtId="49" fontId="4" fillId="0" borderId="14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165" fontId="4" fillId="0" borderId="0" xfId="0" quotePrefix="1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/>
    </xf>
    <xf numFmtId="0" fontId="0" fillId="0" borderId="0" xfId="0" applyBorder="1" applyProtection="1"/>
    <xf numFmtId="165" fontId="4" fillId="0" borderId="0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left" vertical="center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right" vertical="center"/>
    </xf>
    <xf numFmtId="0" fontId="9" fillId="7" borderId="11" xfId="0" applyFont="1" applyFill="1" applyBorder="1" applyAlignment="1" applyProtection="1">
      <alignment horizontal="right" vertical="center" wrapText="1"/>
    </xf>
    <xf numFmtId="164" fontId="8" fillId="7" borderId="11" xfId="0" applyNumberFormat="1" applyFont="1" applyFill="1" applyBorder="1" applyAlignment="1" applyProtection="1"/>
    <xf numFmtId="164" fontId="8" fillId="4" borderId="1" xfId="0" applyNumberFormat="1" applyFont="1" applyFill="1" applyBorder="1" applyAlignment="1" applyProtection="1"/>
    <xf numFmtId="0" fontId="0" fillId="0" borderId="0" xfId="0" applyBorder="1" applyAlignment="1" applyProtection="1">
      <alignment wrapText="1"/>
    </xf>
    <xf numFmtId="164" fontId="0" fillId="0" borderId="0" xfId="0" applyNumberForma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26" fillId="0" borderId="7" xfId="0" applyFont="1" applyBorder="1" applyAlignment="1" applyProtection="1">
      <alignment horizontal="right" vertical="top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right"/>
    </xf>
    <xf numFmtId="0" fontId="9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4" fillId="0" borderId="14" xfId="0" applyFont="1" applyBorder="1" applyAlignment="1" applyProtection="1"/>
    <xf numFmtId="0" fontId="0" fillId="0" borderId="7" xfId="0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0" fontId="0" fillId="4" borderId="8" xfId="0" applyFill="1" applyBorder="1" applyAlignment="1" applyProtection="1"/>
    <xf numFmtId="0" fontId="15" fillId="0" borderId="8" xfId="0" applyFont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0" fillId="0" borderId="14" xfId="0" applyNumberFormat="1" applyFill="1" applyBorder="1" applyAlignment="1" applyProtection="1">
      <alignment vertical="center"/>
    </xf>
    <xf numFmtId="0" fontId="28" fillId="0" borderId="8" xfId="0" applyFont="1" applyBorder="1" applyAlignment="1" applyProtection="1">
      <alignment horizontal="right" vertical="center" wrapText="1"/>
    </xf>
    <xf numFmtId="0" fontId="14" fillId="0" borderId="7" xfId="0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right" vertical="center" wrapText="1" inden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right" vertical="center" wrapText="1"/>
    </xf>
    <xf numFmtId="0" fontId="7" fillId="0" borderId="0" xfId="0" quotePrefix="1" applyFont="1" applyAlignment="1" applyProtection="1">
      <alignment horizontal="right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</xf>
    <xf numFmtId="3" fontId="8" fillId="0" borderId="8" xfId="0" applyNumberFormat="1" applyFont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right" vertical="center" wrapText="1"/>
    </xf>
    <xf numFmtId="0" fontId="0" fillId="4" borderId="8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3" fillId="0" borderId="7" xfId="0" applyFont="1" applyBorder="1" applyAlignment="1" applyProtection="1">
      <alignment horizontal="right" vertical="center" wrapText="1" indent="1"/>
    </xf>
    <xf numFmtId="164" fontId="34" fillId="0" borderId="1" xfId="0" applyNumberFormat="1" applyFont="1" applyBorder="1" applyAlignment="1" applyProtection="1">
      <alignment horizontal="center" vertical="center" wrapText="1"/>
    </xf>
    <xf numFmtId="164" fontId="34" fillId="0" borderId="8" xfId="0" applyNumberFormat="1" applyFont="1" applyBorder="1" applyAlignment="1" applyProtection="1">
      <alignment horizontal="center" vertical="center" wrapText="1"/>
    </xf>
    <xf numFmtId="164" fontId="34" fillId="0" borderId="2" xfId="0" applyNumberFormat="1" applyFont="1" applyBorder="1" applyAlignment="1" applyProtection="1">
      <alignment horizontal="center" vertical="center" wrapText="1"/>
    </xf>
    <xf numFmtId="164" fontId="34" fillId="5" borderId="1" xfId="0" applyNumberFormat="1" applyFont="1" applyFill="1" applyBorder="1" applyAlignment="1" applyProtection="1">
      <alignment horizontal="center" vertical="center" wrapText="1"/>
    </xf>
    <xf numFmtId="164" fontId="34" fillId="4" borderId="1" xfId="0" applyNumberFormat="1" applyFont="1" applyFill="1" applyBorder="1" applyAlignment="1" applyProtection="1">
      <alignment horizontal="center" vertical="center" wrapText="1"/>
    </xf>
    <xf numFmtId="164" fontId="34" fillId="0" borderId="1" xfId="0" applyNumberFormat="1" applyFont="1" applyFill="1" applyBorder="1" applyAlignment="1" applyProtection="1">
      <alignment horizontal="center" vertical="center" wrapText="1"/>
    </xf>
    <xf numFmtId="0" fontId="35" fillId="4" borderId="8" xfId="0" applyFont="1" applyFill="1" applyBorder="1" applyAlignment="1" applyProtection="1"/>
    <xf numFmtId="0" fontId="36" fillId="0" borderId="0" xfId="0" applyFont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wrapText="1"/>
    </xf>
    <xf numFmtId="0" fontId="37" fillId="0" borderId="0" xfId="0" applyFont="1" applyAlignment="1" applyProtection="1">
      <alignment horizontal="left" vertical="center"/>
    </xf>
    <xf numFmtId="164" fontId="12" fillId="0" borderId="3" xfId="0" applyNumberFormat="1" applyFont="1" applyFill="1" applyBorder="1" applyAlignment="1" applyProtection="1">
      <alignment horizont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29" fillId="9" borderId="1" xfId="0" applyFont="1" applyFill="1" applyBorder="1" applyAlignment="1" applyProtection="1">
      <alignment horizontal="center" vertical="center" wrapText="1"/>
    </xf>
    <xf numFmtId="164" fontId="34" fillId="9" borderId="1" xfId="0" applyNumberFormat="1" applyFont="1" applyFill="1" applyBorder="1" applyAlignment="1" applyProtection="1">
      <alignment horizontal="center" vertical="center" wrapText="1"/>
    </xf>
    <xf numFmtId="164" fontId="8" fillId="9" borderId="1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18" fillId="7" borderId="13" xfId="0" applyFont="1" applyFill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26" fillId="7" borderId="12" xfId="0" applyFont="1" applyFill="1" applyBorder="1" applyAlignment="1" applyProtection="1">
      <alignment horizontal="center" wrapText="1"/>
    </xf>
    <xf numFmtId="0" fontId="26" fillId="0" borderId="12" xfId="0" applyFont="1" applyBorder="1" applyAlignment="1" applyProtection="1">
      <alignment horizontal="center" wrapText="1"/>
    </xf>
    <xf numFmtId="0" fontId="18" fillId="7" borderId="12" xfId="0" applyFont="1" applyFill="1" applyBorder="1" applyAlignment="1" applyProtection="1">
      <alignment horizontal="left" wrapText="1"/>
    </xf>
    <xf numFmtId="0" fontId="0" fillId="0" borderId="12" xfId="0" applyBorder="1" applyAlignment="1" applyProtection="1">
      <alignment wrapText="1"/>
    </xf>
    <xf numFmtId="164" fontId="26" fillId="7" borderId="12" xfId="0" applyNumberFormat="1" applyFont="1" applyFill="1" applyBorder="1" applyAlignment="1" applyProtection="1">
      <alignment horizontal="center" wrapText="1"/>
    </xf>
    <xf numFmtId="164" fontId="26" fillId="0" borderId="5" xfId="0" applyNumberFormat="1" applyFont="1" applyBorder="1" applyAlignment="1" applyProtection="1">
      <alignment horizontal="center" wrapText="1"/>
    </xf>
    <xf numFmtId="3" fontId="15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/>
    </xf>
    <xf numFmtId="0" fontId="0" fillId="4" borderId="14" xfId="0" applyFill="1" applyBorder="1" applyAlignment="1" applyProtection="1"/>
    <xf numFmtId="0" fontId="9" fillId="0" borderId="1" xfId="0" applyFont="1" applyFill="1" applyBorder="1" applyAlignment="1" applyProtection="1">
      <alignment horizontal="right" vertical="center" wrapText="1"/>
    </xf>
    <xf numFmtId="49" fontId="45" fillId="0" borderId="12" xfId="0" applyNumberFormat="1" applyFont="1" applyFill="1" applyBorder="1" applyAlignment="1" applyProtection="1">
      <alignment horizontal="left" vertical="center"/>
    </xf>
    <xf numFmtId="49" fontId="46" fillId="0" borderId="12" xfId="0" applyNumberFormat="1" applyFont="1" applyFill="1" applyBorder="1" applyAlignment="1" applyProtection="1">
      <alignment horizontal="left" vertical="center"/>
    </xf>
    <xf numFmtId="3" fontId="46" fillId="0" borderId="12" xfId="0" applyNumberFormat="1" applyFont="1" applyFill="1" applyBorder="1" applyAlignment="1" applyProtection="1">
      <alignment horizontal="left" vertical="center"/>
    </xf>
    <xf numFmtId="3" fontId="46" fillId="0" borderId="5" xfId="0" applyNumberFormat="1" applyFont="1" applyFill="1" applyBorder="1" applyAlignment="1" applyProtection="1">
      <alignment horizontal="right" vertical="center"/>
    </xf>
    <xf numFmtId="49" fontId="46" fillId="0" borderId="7" xfId="0" applyNumberFormat="1" applyFont="1" applyFill="1" applyBorder="1" applyAlignment="1" applyProtection="1">
      <alignment horizontal="left" vertical="center"/>
    </xf>
    <xf numFmtId="3" fontId="46" fillId="0" borderId="0" xfId="0" applyNumberFormat="1" applyFont="1" applyFill="1" applyBorder="1" applyAlignment="1" applyProtection="1">
      <alignment horizontal="right" vertical="center"/>
    </xf>
    <xf numFmtId="49" fontId="46" fillId="0" borderId="14" xfId="0" applyNumberFormat="1" applyFont="1" applyFill="1" applyBorder="1" applyAlignment="1" applyProtection="1">
      <alignment horizontal="left" vertical="center"/>
    </xf>
    <xf numFmtId="0" fontId="47" fillId="4" borderId="8" xfId="0" applyFont="1" applyFill="1" applyBorder="1" applyAlignment="1" applyProtection="1"/>
    <xf numFmtId="0" fontId="47" fillId="0" borderId="0" xfId="0" applyFont="1" applyProtection="1"/>
    <xf numFmtId="49" fontId="45" fillId="0" borderId="7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49" fontId="46" fillId="0" borderId="0" xfId="0" applyNumberFormat="1" applyFont="1" applyFill="1" applyBorder="1" applyAlignment="1" applyProtection="1">
      <alignment horizontal="left" vertical="center"/>
    </xf>
    <xf numFmtId="3" fontId="46" fillId="0" borderId="0" xfId="0" applyNumberFormat="1" applyFont="1" applyFill="1" applyBorder="1" applyAlignment="1" applyProtection="1">
      <alignment horizontal="left" vertical="center"/>
    </xf>
    <xf numFmtId="49" fontId="26" fillId="0" borderId="9" xfId="0" applyNumberFormat="1" applyFont="1" applyFill="1" applyBorder="1" applyAlignment="1" applyProtection="1">
      <alignment horizontal="right" vertical="center"/>
    </xf>
    <xf numFmtId="0" fontId="18" fillId="0" borderId="0" xfId="238" applyFont="1" applyFill="1" applyBorder="1" applyAlignment="1" applyProtection="1">
      <alignment horizontal="center" wrapText="1"/>
    </xf>
    <xf numFmtId="0" fontId="36" fillId="0" borderId="0" xfId="238" applyBorder="1" applyAlignment="1" applyProtection="1">
      <alignment horizontal="center" wrapText="1"/>
    </xf>
    <xf numFmtId="0" fontId="12" fillId="0" borderId="0" xfId="238" applyFont="1" applyFill="1" applyBorder="1" applyAlignment="1" applyProtection="1">
      <alignment horizontal="center" wrapText="1"/>
    </xf>
    <xf numFmtId="164" fontId="12" fillId="0" borderId="0" xfId="238" applyNumberFormat="1" applyFont="1" applyFill="1" applyBorder="1" applyAlignment="1" applyProtection="1">
      <alignment horizontal="center"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14" fillId="0" borderId="7" xfId="0" applyFont="1" applyFill="1" applyBorder="1" applyAlignment="1" applyProtection="1">
      <alignment horizontal="center" vertical="center" wrapText="1"/>
    </xf>
    <xf numFmtId="164" fontId="48" fillId="0" borderId="1" xfId="0" applyNumberFormat="1" applyFont="1" applyBorder="1" applyAlignment="1" applyProtection="1">
      <alignment horizontal="center" wrapText="1"/>
    </xf>
    <xf numFmtId="164" fontId="48" fillId="0" borderId="2" xfId="0" applyNumberFormat="1" applyFont="1" applyBorder="1" applyAlignment="1" applyProtection="1">
      <alignment horizontal="center" vertical="center" wrapText="1"/>
    </xf>
    <xf numFmtId="164" fontId="48" fillId="0" borderId="2" xfId="0" applyNumberFormat="1" applyFont="1" applyFill="1" applyBorder="1" applyAlignment="1" applyProtection="1">
      <alignment horizontal="center" vertical="center" wrapText="1"/>
    </xf>
    <xf numFmtId="164" fontId="48" fillId="0" borderId="2" xfId="0" applyNumberFormat="1" applyFont="1" applyBorder="1" applyAlignment="1" applyProtection="1">
      <alignment horizontal="center" wrapText="1"/>
    </xf>
    <xf numFmtId="49" fontId="5" fillId="0" borderId="13" xfId="0" applyNumberFormat="1" applyFont="1" applyFill="1" applyBorder="1" applyAlignment="1" applyProtection="1">
      <alignment horizontal="righ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3" fontId="7" fillId="9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16" fillId="0" borderId="8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wrapText="1"/>
    </xf>
    <xf numFmtId="0" fontId="12" fillId="0" borderId="8" xfId="238" applyFont="1" applyFill="1" applyBorder="1" applyAlignment="1" applyProtection="1">
      <alignment horizontal="center" wrapText="1"/>
    </xf>
    <xf numFmtId="0" fontId="12" fillId="0" borderId="2" xfId="238" applyFont="1" applyFill="1" applyBorder="1" applyAlignment="1" applyProtection="1">
      <alignment horizontal="center" wrapText="1"/>
    </xf>
    <xf numFmtId="3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wrapText="1"/>
    </xf>
    <xf numFmtId="164" fontId="8" fillId="0" borderId="6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top" wrapText="1"/>
    </xf>
    <xf numFmtId="0" fontId="30" fillId="0" borderId="9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4" fillId="0" borderId="13" xfId="199" applyBorder="1" applyAlignment="1">
      <alignment vertical="center"/>
    </xf>
    <xf numFmtId="0" fontId="24" fillId="0" borderId="11" xfId="199" applyBorder="1" applyAlignment="1">
      <alignment vertical="center"/>
    </xf>
    <xf numFmtId="0" fontId="24" fillId="0" borderId="15" xfId="199" applyBorder="1" applyAlignment="1">
      <alignment vertical="center"/>
    </xf>
    <xf numFmtId="0" fontId="24" fillId="0" borderId="9" xfId="199" applyBorder="1" applyAlignment="1">
      <alignment vertical="center"/>
    </xf>
    <xf numFmtId="0" fontId="24" fillId="0" borderId="12" xfId="199" applyBorder="1" applyAlignment="1">
      <alignment vertical="center"/>
    </xf>
    <xf numFmtId="0" fontId="24" fillId="0" borderId="5" xfId="199" applyBorder="1" applyAlignment="1">
      <alignment vertical="center"/>
    </xf>
    <xf numFmtId="0" fontId="0" fillId="0" borderId="0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>
      <alignment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0" xfId="0" applyBorder="1" applyAlignment="1">
      <alignment vertical="top"/>
    </xf>
    <xf numFmtId="0" fontId="16" fillId="0" borderId="14" xfId="0" applyFont="1" applyFill="1" applyBorder="1" applyAlignment="1" applyProtection="1">
      <alignment horizontal="left"/>
    </xf>
    <xf numFmtId="0" fontId="0" fillId="7" borderId="14" xfId="0" applyFill="1" applyBorder="1" applyAlignment="1" applyProtection="1"/>
    <xf numFmtId="0" fontId="0" fillId="0" borderId="11" xfId="0" applyBorder="1" applyAlignment="1" applyProtection="1">
      <alignment wrapText="1"/>
    </xf>
    <xf numFmtId="3" fontId="0" fillId="0" borderId="5" xfId="0" applyNumberFormat="1" applyFill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 wrapText="1"/>
    </xf>
    <xf numFmtId="0" fontId="9" fillId="0" borderId="3" xfId="0" applyNumberFormat="1" applyFont="1" applyBorder="1" applyAlignment="1" applyProtection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0" fontId="49" fillId="0" borderId="6" xfId="475" applyFont="1" applyBorder="1" applyAlignment="1">
      <alignment horizontal="left" vertical="top" wrapText="1"/>
    </xf>
    <xf numFmtId="0" fontId="49" fillId="0" borderId="4" xfId="0" applyFont="1" applyBorder="1" applyAlignment="1">
      <alignment wrapText="1"/>
    </xf>
    <xf numFmtId="0" fontId="49" fillId="0" borderId="3" xfId="0" applyFont="1" applyBorder="1" applyAlignment="1">
      <alignment wrapText="1"/>
    </xf>
    <xf numFmtId="0" fontId="49" fillId="0" borderId="6" xfId="0" applyFont="1" applyBorder="1" applyAlignment="1" applyProtection="1">
      <alignment wrapText="1"/>
    </xf>
    <xf numFmtId="0" fontId="49" fillId="0" borderId="4" xfId="0" applyFont="1" applyBorder="1" applyAlignment="1" applyProtection="1">
      <alignment wrapText="1"/>
    </xf>
    <xf numFmtId="0" fontId="49" fillId="0" borderId="3" xfId="0" applyFont="1" applyBorder="1" applyAlignment="1" applyProtection="1">
      <alignment wrapText="1"/>
    </xf>
    <xf numFmtId="0" fontId="49" fillId="0" borderId="6" xfId="0" applyFont="1" applyBorder="1" applyAlignment="1" applyProtection="1">
      <alignment horizontal="left" vertical="center" wrapText="1"/>
    </xf>
    <xf numFmtId="0" fontId="49" fillId="0" borderId="4" xfId="0" applyFont="1" applyBorder="1" applyAlignment="1" applyProtection="1">
      <alignment horizontal="left" vertical="center" wrapText="1"/>
    </xf>
    <xf numFmtId="0" fontId="49" fillId="0" borderId="3" xfId="0" applyFont="1" applyBorder="1" applyAlignment="1" applyProtection="1">
      <alignment horizontal="left" vertical="center" wrapText="1"/>
    </xf>
    <xf numFmtId="0" fontId="49" fillId="0" borderId="6" xfId="0" applyFont="1" applyFill="1" applyBorder="1" applyAlignment="1" applyProtection="1">
      <alignment horizontal="left" vertical="center" wrapText="1"/>
    </xf>
    <xf numFmtId="0" fontId="49" fillId="0" borderId="4" xfId="0" applyFont="1" applyFill="1" applyBorder="1" applyAlignment="1" applyProtection="1">
      <alignment horizontal="left" vertical="center" wrapText="1"/>
    </xf>
    <xf numFmtId="0" fontId="49" fillId="0" borderId="3" xfId="0" applyFont="1" applyFill="1" applyBorder="1" applyAlignment="1" applyProtection="1">
      <alignment horizontal="left" vertical="center" wrapText="1"/>
    </xf>
    <xf numFmtId="0" fontId="49" fillId="0" borderId="6" xfId="0" applyFont="1" applyFill="1" applyBorder="1" applyAlignment="1" applyProtection="1">
      <alignment vertical="center" wrapText="1"/>
    </xf>
    <xf numFmtId="0" fontId="49" fillId="0" borderId="4" xfId="0" applyFont="1" applyFill="1" applyBorder="1" applyAlignment="1" applyProtection="1">
      <alignment vertical="center" wrapText="1"/>
    </xf>
    <xf numFmtId="0" fontId="49" fillId="0" borderId="3" xfId="0" applyFont="1" applyFill="1" applyBorder="1" applyAlignment="1" applyProtection="1">
      <alignment vertical="center" wrapText="1"/>
    </xf>
    <xf numFmtId="0" fontId="49" fillId="0" borderId="6" xfId="0" applyFont="1" applyFill="1" applyBorder="1" applyAlignment="1" applyProtection="1">
      <alignment wrapText="1"/>
    </xf>
    <xf numFmtId="0" fontId="49" fillId="0" borderId="4" xfId="0" applyFont="1" applyFill="1" applyBorder="1" applyAlignment="1" applyProtection="1">
      <alignment wrapText="1"/>
    </xf>
    <xf numFmtId="0" fontId="49" fillId="0" borderId="3" xfId="0" applyFont="1" applyFill="1" applyBorder="1" applyAlignment="1" applyProtection="1">
      <alignment wrapText="1"/>
    </xf>
    <xf numFmtId="0" fontId="57" fillId="0" borderId="1" xfId="0" applyFont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vertical="center" wrapText="1"/>
    </xf>
    <xf numFmtId="0" fontId="38" fillId="0" borderId="1" xfId="0" applyFont="1" applyBorder="1" applyAlignment="1" applyProtection="1">
      <alignment horizontal="left" vertical="center" wrapText="1"/>
    </xf>
    <xf numFmtId="0" fontId="38" fillId="0" borderId="1" xfId="0" applyFont="1" applyFill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wrapText="1"/>
    </xf>
    <xf numFmtId="0" fontId="38" fillId="0" borderId="6" xfId="475" applyFont="1" applyBorder="1" applyAlignment="1">
      <alignment horizontal="left" vertical="top" wrapText="1"/>
    </xf>
    <xf numFmtId="0" fontId="38" fillId="0" borderId="4" xfId="0" applyFont="1" applyBorder="1" applyAlignment="1">
      <alignment wrapText="1"/>
    </xf>
    <xf numFmtId="0" fontId="38" fillId="0" borderId="3" xfId="0" applyFont="1" applyBorder="1" applyAlignment="1">
      <alignment wrapText="1"/>
    </xf>
    <xf numFmtId="3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</xf>
    <xf numFmtId="0" fontId="38" fillId="10" borderId="1" xfId="0" applyFont="1" applyFill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vertical="center" wrapText="1"/>
    </xf>
    <xf numFmtId="0" fontId="29" fillId="11" borderId="1" xfId="0" applyFont="1" applyFill="1" applyBorder="1" applyAlignment="1" applyProtection="1">
      <alignment horizontal="center" vertical="center" wrapText="1"/>
    </xf>
    <xf numFmtId="164" fontId="34" fillId="11" borderId="1" xfId="0" applyNumberFormat="1" applyFont="1" applyFill="1" applyBorder="1" applyAlignment="1" applyProtection="1">
      <alignment horizontal="center" vertical="center" wrapText="1"/>
    </xf>
    <xf numFmtId="164" fontId="8" fillId="11" borderId="1" xfId="0" applyNumberFormat="1" applyFont="1" applyFill="1" applyBorder="1" applyAlignment="1" applyProtection="1">
      <alignment horizontal="center" vertical="center" wrapText="1"/>
    </xf>
    <xf numFmtId="3" fontId="46" fillId="0" borderId="3" xfId="0" applyNumberFormat="1" applyFont="1" applyFill="1" applyBorder="1" applyAlignment="1" applyProtection="1">
      <alignment horizontal="right" vertical="center"/>
      <protection locked="0"/>
    </xf>
    <xf numFmtId="164" fontId="38" fillId="0" borderId="6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6" xfId="0" applyFont="1" applyBorder="1" applyAlignment="1" applyProtection="1">
      <alignment wrapText="1"/>
    </xf>
    <xf numFmtId="0" fontId="38" fillId="0" borderId="4" xfId="0" applyFont="1" applyBorder="1" applyAlignment="1" applyProtection="1">
      <alignment wrapText="1"/>
    </xf>
    <xf numFmtId="0" fontId="38" fillId="0" borderId="3" xfId="0" applyFont="1" applyBorder="1" applyAlignment="1" applyProtection="1">
      <alignment wrapText="1"/>
    </xf>
    <xf numFmtId="164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left" vertical="top" wrapText="1"/>
    </xf>
    <xf numFmtId="0" fontId="27" fillId="0" borderId="14" xfId="0" applyFont="1" applyBorder="1" applyAlignment="1" applyProtection="1">
      <alignment horizontal="left" vertical="top" wrapText="1"/>
    </xf>
    <xf numFmtId="0" fontId="27" fillId="0" borderId="7" xfId="0" applyFont="1" applyBorder="1" applyAlignment="1" applyProtection="1">
      <alignment horizontal="left" vertical="top" wrapText="1"/>
    </xf>
    <xf numFmtId="0" fontId="38" fillId="4" borderId="6" xfId="0" applyNumberFormat="1" applyFont="1" applyFill="1" applyBorder="1" applyAlignment="1" applyProtection="1">
      <alignment horizontal="center" vertical="center" wrapText="1"/>
    </xf>
    <xf numFmtId="0" fontId="38" fillId="0" borderId="4" xfId="0" applyFont="1" applyBorder="1" applyAlignment="1">
      <alignment wrapText="1"/>
    </xf>
    <xf numFmtId="0" fontId="38" fillId="0" borderId="6" xfId="0" applyFont="1" applyBorder="1" applyAlignment="1">
      <alignment horizontal="center" wrapText="1"/>
    </xf>
    <xf numFmtId="0" fontId="38" fillId="0" borderId="4" xfId="0" applyFont="1" applyBorder="1" applyAlignment="1">
      <alignment horizontal="center" wrapText="1"/>
    </xf>
    <xf numFmtId="0" fontId="38" fillId="0" borderId="6" xfId="0" applyNumberFormat="1" applyFont="1" applyFill="1" applyBorder="1" applyAlignment="1" applyProtection="1">
      <alignment horizontal="center" vertical="center" wrapText="1"/>
    </xf>
    <xf numFmtId="0" fontId="38" fillId="0" borderId="4" xfId="0" applyFont="1" applyBorder="1" applyAlignment="1">
      <alignment vertical="center" wrapText="1"/>
    </xf>
    <xf numFmtId="0" fontId="49" fillId="0" borderId="6" xfId="0" applyFont="1" applyBorder="1" applyAlignment="1" applyProtection="1">
      <alignment wrapText="1"/>
    </xf>
    <xf numFmtId="0" fontId="49" fillId="0" borderId="4" xfId="0" applyFont="1" applyBorder="1" applyAlignment="1" applyProtection="1">
      <alignment wrapText="1"/>
    </xf>
    <xf numFmtId="0" fontId="49" fillId="0" borderId="3" xfId="0" applyFont="1" applyBorder="1" applyAlignment="1" applyProtection="1">
      <alignment wrapText="1"/>
    </xf>
    <xf numFmtId="0" fontId="49" fillId="0" borderId="4" xfId="0" applyFont="1" applyBorder="1" applyAlignment="1">
      <alignment wrapText="1"/>
    </xf>
    <xf numFmtId="0" fontId="49" fillId="0" borderId="3" xfId="0" applyFont="1" applyBorder="1" applyAlignment="1">
      <alignment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/>
    </xf>
    <xf numFmtId="0" fontId="0" fillId="0" borderId="11" xfId="0" applyBorder="1" applyAlignment="1">
      <alignment vertical="top"/>
    </xf>
    <xf numFmtId="49" fontId="38" fillId="6" borderId="6" xfId="0" applyNumberFormat="1" applyFont="1" applyFill="1" applyBorder="1" applyAlignment="1" applyProtection="1">
      <protection locked="0"/>
    </xf>
    <xf numFmtId="49" fontId="38" fillId="6" borderId="4" xfId="0" applyNumberFormat="1" applyFont="1" applyFill="1" applyBorder="1" applyAlignment="1" applyProtection="1">
      <protection locked="0"/>
    </xf>
    <xf numFmtId="0" fontId="38" fillId="0" borderId="4" xfId="0" applyFont="1" applyBorder="1" applyAlignment="1" applyProtection="1">
      <protection locked="0"/>
    </xf>
    <xf numFmtId="0" fontId="38" fillId="0" borderId="4" xfId="0" applyFont="1" applyBorder="1" applyAlignment="1"/>
    <xf numFmtId="0" fontId="0" fillId="0" borderId="3" xfId="0" applyBorder="1" applyAlignment="1"/>
    <xf numFmtId="0" fontId="14" fillId="0" borderId="7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14" fillId="0" borderId="14" xfId="0" applyFont="1" applyBorder="1" applyAlignment="1" applyProtection="1">
      <alignment horizontal="left" wrapText="1"/>
    </xf>
    <xf numFmtId="0" fontId="31" fillId="0" borderId="7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53" fillId="0" borderId="7" xfId="0" applyFont="1" applyBorder="1" applyAlignment="1" applyProtection="1">
      <alignment horizontal="left" vertical="top" wrapText="1"/>
    </xf>
    <xf numFmtId="0" fontId="53" fillId="0" borderId="0" xfId="0" applyFont="1" applyBorder="1" applyAlignment="1" applyProtection="1">
      <alignment horizontal="left" vertical="top" wrapText="1"/>
    </xf>
    <xf numFmtId="0" fontId="53" fillId="0" borderId="14" xfId="0" applyFont="1" applyBorder="1" applyAlignment="1" applyProtection="1">
      <alignment horizontal="left" vertical="top"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4" fillId="6" borderId="6" xfId="0" applyFont="1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166" fontId="4" fillId="6" borderId="6" xfId="0" applyNumberFormat="1" applyFont="1" applyFill="1" applyBorder="1" applyAlignment="1" applyProtection="1">
      <protection locked="0"/>
    </xf>
    <xf numFmtId="166" fontId="0" fillId="6" borderId="3" xfId="0" applyNumberFormat="1" applyFill="1" applyBorder="1" applyAlignment="1" applyProtection="1">
      <protection locked="0"/>
    </xf>
    <xf numFmtId="49" fontId="14" fillId="0" borderId="7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51" fillId="6" borderId="6" xfId="474" applyFont="1" applyFill="1" applyBorder="1" applyAlignment="1" applyProtection="1">
      <alignment wrapText="1"/>
      <protection locked="0"/>
    </xf>
    <xf numFmtId="0" fontId="52" fillId="6" borderId="4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4" fillId="6" borderId="4" xfId="0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9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3" fontId="5" fillId="0" borderId="4" xfId="0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38" fillId="0" borderId="6" xfId="475" applyFont="1" applyBorder="1" applyAlignment="1">
      <alignment horizontal="left" vertical="top" wrapText="1"/>
    </xf>
    <xf numFmtId="0" fontId="38" fillId="0" borderId="4" xfId="475" applyFont="1" applyBorder="1" applyAlignment="1">
      <alignment horizontal="left" vertical="top" wrapText="1"/>
    </xf>
    <xf numFmtId="0" fontId="38" fillId="0" borderId="3" xfId="475" applyFont="1" applyBorder="1" applyAlignment="1">
      <alignment horizontal="left" vertical="top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4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31" fillId="8" borderId="6" xfId="0" applyFont="1" applyFill="1" applyBorder="1" applyAlignment="1" applyProtection="1">
      <alignment horizontal="center" vertical="center" wrapText="1"/>
    </xf>
    <xf numFmtId="0" fontId="32" fillId="8" borderId="4" xfId="0" applyFont="1" applyFill="1" applyBorder="1" applyAlignment="1" applyProtection="1">
      <alignment horizontal="center" vertical="center" wrapText="1"/>
    </xf>
    <xf numFmtId="0" fontId="32" fillId="8" borderId="3" xfId="0" applyFont="1" applyFill="1" applyBorder="1" applyAlignment="1" applyProtection="1">
      <alignment horizontal="center" vertical="center" wrapText="1"/>
    </xf>
    <xf numFmtId="0" fontId="38" fillId="0" borderId="3" xfId="0" applyFont="1" applyBorder="1" applyAlignment="1">
      <alignment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14" fillId="0" borderId="14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left" vertical="center" wrapText="1"/>
    </xf>
    <xf numFmtId="0" fontId="38" fillId="0" borderId="4" xfId="0" applyFont="1" applyBorder="1" applyAlignment="1" applyProtection="1">
      <alignment horizontal="left" vertical="center" wrapText="1"/>
    </xf>
    <xf numFmtId="0" fontId="38" fillId="0" borderId="3" xfId="0" applyFont="1" applyBorder="1" applyAlignment="1" applyProtection="1">
      <alignment horizontal="left" vertical="center" wrapText="1"/>
    </xf>
    <xf numFmtId="0" fontId="38" fillId="0" borderId="6" xfId="0" applyFont="1" applyFill="1" applyBorder="1" applyAlignment="1" applyProtection="1">
      <alignment vertical="center" wrapText="1"/>
    </xf>
    <xf numFmtId="0" fontId="38" fillId="0" borderId="4" xfId="0" applyFont="1" applyFill="1" applyBorder="1" applyAlignment="1" applyProtection="1">
      <alignment vertical="center" wrapText="1"/>
    </xf>
    <xf numFmtId="0" fontId="38" fillId="0" borderId="3" xfId="0" applyFont="1" applyFill="1" applyBorder="1" applyAlignment="1" applyProtection="1">
      <alignment vertical="center" wrapText="1"/>
    </xf>
    <xf numFmtId="0" fontId="56" fillId="0" borderId="6" xfId="0" applyFont="1" applyFill="1" applyBorder="1" applyAlignment="1" applyProtection="1">
      <alignment wrapText="1"/>
    </xf>
    <xf numFmtId="0" fontId="53" fillId="0" borderId="4" xfId="0" applyFont="1" applyBorder="1" applyAlignment="1" applyProtection="1">
      <alignment wrapText="1"/>
    </xf>
    <xf numFmtId="0" fontId="38" fillId="0" borderId="6" xfId="0" applyFont="1" applyFill="1" applyBorder="1" applyAlignment="1" applyProtection="1">
      <alignment horizontal="left" vertical="center" wrapText="1"/>
    </xf>
    <xf numFmtId="0" fontId="38" fillId="0" borderId="4" xfId="0" applyFont="1" applyFill="1" applyBorder="1" applyAlignment="1" applyProtection="1">
      <alignment horizontal="left" vertical="center" wrapText="1"/>
    </xf>
    <xf numFmtId="0" fontId="38" fillId="0" borderId="3" xfId="0" applyFont="1" applyFill="1" applyBorder="1" applyAlignment="1" applyProtection="1">
      <alignment horizontal="left" vertical="center" wrapText="1"/>
    </xf>
  </cellXfs>
  <cellStyles count="479">
    <cellStyle name="Currency 2" xfId="476"/>
    <cellStyle name="Currency 2 2" xfId="47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40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74" builtinId="8"/>
    <cellStyle name="Hyperlink 2" xfId="239"/>
    <cellStyle name="Normal" xfId="0" builtinId="0"/>
    <cellStyle name="Normal 2" xfId="238"/>
    <cellStyle name="Normal 3" xfId="475"/>
    <cellStyle name="Normal 3 2" xfId="477"/>
  </cellStyles>
  <dxfs count="0"/>
  <tableStyles count="0" defaultTableStyle="TableStyleMedium9" defaultPivotStyle="PivotStyleMedium4"/>
  <colors>
    <mruColors>
      <color rgb="FF006600"/>
      <color rgb="FFFFFFCC"/>
      <color rgb="FFFFFF99"/>
      <color rgb="FFCCFFCC"/>
      <color rgb="FFCCFFFF"/>
      <color rgb="FF66FFFF"/>
      <color rgb="FF0000FF"/>
      <color rgb="FFFF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dmin@wsip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1"/>
  <sheetViews>
    <sheetView tabSelected="1" zoomScaleNormal="100" zoomScaleSheetLayoutView="75" zoomScalePageLayoutView="125" workbookViewId="0">
      <selection activeCell="D73" sqref="D57:D73"/>
    </sheetView>
  </sheetViews>
  <sheetFormatPr defaultColWidth="8.8984375" defaultRowHeight="15.6" x14ac:dyDescent="0.3"/>
  <cols>
    <col min="1" max="1" width="34.8984375" style="78" customWidth="1"/>
    <col min="2" max="2" width="7.59765625" style="80" customWidth="1"/>
    <col min="3" max="3" width="9.8984375" style="79" customWidth="1"/>
    <col min="4" max="4" width="12.59765625" style="78" customWidth="1"/>
    <col min="5" max="5" width="6.8984375" style="78" customWidth="1"/>
    <col min="6" max="6" width="8.8984375" style="80" customWidth="1"/>
    <col min="7" max="7" width="6.59765625" style="78" customWidth="1"/>
    <col min="8" max="8" width="12.59765625" style="78" customWidth="1"/>
    <col min="9" max="9" width="15.3984375" style="218" customWidth="1"/>
    <col min="10" max="10" width="3.09765625" style="78" customWidth="1"/>
    <col min="11" max="11" width="34.8984375" style="78" customWidth="1"/>
    <col min="12" max="12" width="7.59765625" style="80" customWidth="1"/>
    <col min="13" max="13" width="7.69921875" style="79" customWidth="1"/>
    <col min="14" max="14" width="12.59765625" style="78" customWidth="1"/>
    <col min="15" max="15" width="6.8984375" style="78" customWidth="1"/>
    <col min="16" max="16" width="7.59765625" style="80" customWidth="1"/>
    <col min="17" max="17" width="7.8984375" style="78" customWidth="1"/>
    <col min="18" max="18" width="12.59765625" style="78" customWidth="1"/>
    <col min="19" max="19" width="6.8984375" style="78" customWidth="1"/>
    <col min="20" max="16384" width="8.8984375" style="31"/>
  </cols>
  <sheetData>
    <row r="1" spans="1:21" s="3" customFormat="1" ht="17.100000000000001" customHeight="1" x14ac:dyDescent="0.3">
      <c r="A1" s="294" t="s">
        <v>125</v>
      </c>
      <c r="B1" s="296"/>
      <c r="C1" s="296"/>
      <c r="D1" s="296"/>
      <c r="E1" s="296"/>
      <c r="F1" s="296"/>
      <c r="G1" s="296"/>
      <c r="H1" s="296"/>
      <c r="I1" s="296"/>
      <c r="J1" s="297"/>
      <c r="K1" s="294" t="str">
        <f>A1</f>
        <v>2016-2017 WSIPC Microsoft EES Worksheet Oct - Sept 2017</v>
      </c>
      <c r="L1" s="296"/>
      <c r="M1" s="296"/>
      <c r="N1" s="296"/>
      <c r="O1" s="296"/>
      <c r="P1" s="296"/>
      <c r="Q1" s="296"/>
      <c r="R1" s="296"/>
      <c r="S1" s="297"/>
    </row>
    <row r="2" spans="1:21" s="5" customFormat="1" ht="40.5" customHeight="1" x14ac:dyDescent="0.3">
      <c r="A2" s="298" t="s">
        <v>38</v>
      </c>
      <c r="B2" s="299"/>
      <c r="C2" s="299"/>
      <c r="D2" s="299"/>
      <c r="E2" s="299"/>
      <c r="F2" s="299"/>
      <c r="G2" s="32"/>
      <c r="H2" s="32"/>
      <c r="I2" s="208"/>
      <c r="J2" s="33"/>
      <c r="K2" s="4" t="s">
        <v>31</v>
      </c>
      <c r="L2" s="364" t="str">
        <f>B3</f>
        <v xml:space="preserve"> </v>
      </c>
      <c r="M2" s="295"/>
      <c r="N2" s="295"/>
      <c r="O2" s="295"/>
      <c r="P2" s="295"/>
      <c r="Q2" s="295"/>
      <c r="R2" s="295"/>
      <c r="S2" s="365"/>
    </row>
    <row r="3" spans="1:21" s="5" customFormat="1" ht="33" customHeight="1" x14ac:dyDescent="0.3">
      <c r="A3" s="6" t="s">
        <v>39</v>
      </c>
      <c r="B3" s="308" t="s">
        <v>4</v>
      </c>
      <c r="C3" s="309"/>
      <c r="D3" s="309"/>
      <c r="E3" s="310"/>
      <c r="F3" s="310"/>
      <c r="G3" s="310"/>
      <c r="H3" s="311"/>
      <c r="I3" s="312"/>
      <c r="J3" s="7"/>
      <c r="K3" s="116"/>
      <c r="L3" s="347" t="s">
        <v>32</v>
      </c>
      <c r="M3" s="348"/>
      <c r="N3" s="345">
        <f>F26</f>
        <v>0</v>
      </c>
      <c r="O3" s="356"/>
      <c r="P3" s="347" t="s">
        <v>14</v>
      </c>
      <c r="Q3" s="348"/>
      <c r="R3" s="345">
        <f>F32</f>
        <v>0</v>
      </c>
      <c r="S3" s="346"/>
      <c r="U3" s="108"/>
    </row>
    <row r="4" spans="1:21" s="9" customFormat="1" ht="21.75" customHeight="1" x14ac:dyDescent="0.3">
      <c r="A4" s="81" t="s">
        <v>27</v>
      </c>
      <c r="B4" s="8"/>
      <c r="C4" s="8"/>
      <c r="D4" s="8"/>
      <c r="E4" s="8"/>
      <c r="F4" s="8"/>
      <c r="G4" s="8"/>
      <c r="H4" s="8"/>
      <c r="I4" s="8"/>
      <c r="J4" s="7"/>
      <c r="K4" s="105" t="s">
        <v>13</v>
      </c>
      <c r="L4" s="106"/>
      <c r="M4" s="106"/>
      <c r="N4" s="106"/>
      <c r="O4" s="106"/>
      <c r="P4" s="357"/>
      <c r="Q4" s="358"/>
      <c r="R4" s="358"/>
      <c r="S4" s="359"/>
    </row>
    <row r="5" spans="1:21" s="16" customFormat="1" ht="33" customHeight="1" x14ac:dyDescent="0.3">
      <c r="A5" s="81"/>
      <c r="B5" s="325"/>
      <c r="C5" s="326"/>
      <c r="D5" s="327"/>
      <c r="E5" s="328"/>
      <c r="F5" s="329"/>
      <c r="G5" s="335"/>
      <c r="H5" s="336"/>
      <c r="I5" s="337"/>
      <c r="J5" s="90"/>
      <c r="K5" s="15"/>
      <c r="L5" s="11" t="s">
        <v>1</v>
      </c>
      <c r="M5" s="14" t="s">
        <v>6</v>
      </c>
      <c r="N5" s="14" t="s">
        <v>2</v>
      </c>
      <c r="O5" s="111"/>
      <c r="P5" s="14" t="s">
        <v>5</v>
      </c>
      <c r="Q5" s="14" t="s">
        <v>3</v>
      </c>
      <c r="R5" s="14" t="s">
        <v>10</v>
      </c>
      <c r="S5" s="111"/>
    </row>
    <row r="6" spans="1:21" s="26" customFormat="1" ht="23.25" customHeight="1" x14ac:dyDescent="0.3">
      <c r="A6" s="81" t="s">
        <v>40</v>
      </c>
      <c r="B6" s="17"/>
      <c r="C6" s="18" t="s">
        <v>24</v>
      </c>
      <c r="D6" s="17"/>
      <c r="E6" s="306" t="s">
        <v>25</v>
      </c>
      <c r="F6" s="307"/>
      <c r="G6" s="306" t="s">
        <v>26</v>
      </c>
      <c r="H6" s="307"/>
      <c r="I6" s="225"/>
      <c r="J6" s="19"/>
      <c r="K6" s="20" t="s">
        <v>7</v>
      </c>
      <c r="L6" s="21" t="s">
        <v>60</v>
      </c>
      <c r="M6" s="23" t="s">
        <v>76</v>
      </c>
      <c r="N6" s="24" t="s">
        <v>0</v>
      </c>
      <c r="O6" s="25"/>
      <c r="P6" s="21" t="s">
        <v>60</v>
      </c>
      <c r="Q6" s="23" t="s">
        <v>76</v>
      </c>
      <c r="R6" s="25" t="s">
        <v>0</v>
      </c>
      <c r="S6" s="25"/>
      <c r="U6" s="127"/>
    </row>
    <row r="7" spans="1:21" s="26" customFormat="1" ht="33" customHeight="1" x14ac:dyDescent="0.3">
      <c r="A7" s="81"/>
      <c r="B7" s="325"/>
      <c r="C7" s="326"/>
      <c r="D7" s="327"/>
      <c r="E7" s="328"/>
      <c r="F7" s="329"/>
      <c r="G7" s="335"/>
      <c r="H7" s="338"/>
      <c r="I7" s="337"/>
      <c r="J7" s="7"/>
      <c r="K7" s="86" t="s">
        <v>91</v>
      </c>
      <c r="L7" s="234" t="str">
        <f t="shared" ref="L7:L12" si="0">IF(OR(D57=" ",D57=0)," ",$N$3)</f>
        <v xml:space="preserve"> </v>
      </c>
      <c r="M7" s="117">
        <v>45.55</v>
      </c>
      <c r="N7" s="28" t="str">
        <f>IF(OR(L7=" ",L7=0)," ",(L7*M7))</f>
        <v xml:space="preserve"> </v>
      </c>
      <c r="O7" s="112"/>
      <c r="P7" s="104" t="str">
        <f t="shared" ref="P7:P12" si="1">IF(OR(F57=" ",F57=0)," ",IF(F57&gt;$R$3,$R$3,F57))</f>
        <v xml:space="preserve"> </v>
      </c>
      <c r="Q7" s="118">
        <v>18.559999999999999</v>
      </c>
      <c r="R7" s="28" t="str">
        <f>IF(OR(P7=" ",P7=0)," ",(P7*Q7))</f>
        <v xml:space="preserve"> </v>
      </c>
      <c r="S7" s="112"/>
    </row>
    <row r="8" spans="1:21" s="26" customFormat="1" ht="26.25" customHeight="1" x14ac:dyDescent="0.3">
      <c r="A8" s="81" t="s">
        <v>41</v>
      </c>
      <c r="B8" s="8"/>
      <c r="C8" s="18" t="s">
        <v>24</v>
      </c>
      <c r="D8" s="17"/>
      <c r="E8" s="306" t="s">
        <v>25</v>
      </c>
      <c r="F8" s="307"/>
      <c r="G8" s="306" t="s">
        <v>26</v>
      </c>
      <c r="H8" s="307"/>
      <c r="I8" s="225"/>
      <c r="J8" s="7"/>
      <c r="K8" s="86" t="s">
        <v>92</v>
      </c>
      <c r="L8" s="104" t="str">
        <f t="shared" si="0"/>
        <v xml:space="preserve"> </v>
      </c>
      <c r="M8" s="118">
        <v>53.14</v>
      </c>
      <c r="N8" s="28" t="str">
        <f t="shared" ref="N8:N23" si="2">IF(OR(L8=" ",L8=0)," ",(L8*M8))</f>
        <v xml:space="preserve"> </v>
      </c>
      <c r="O8" s="112"/>
      <c r="P8" s="104" t="str">
        <f t="shared" si="1"/>
        <v xml:space="preserve"> </v>
      </c>
      <c r="Q8" s="122">
        <v>27.84</v>
      </c>
      <c r="R8" s="28" t="str">
        <f t="shared" ref="R8:R24" si="3">IF(OR(P8=" ",P8=0)," ",(P8*Q8))</f>
        <v xml:space="preserve"> </v>
      </c>
      <c r="S8" s="112"/>
    </row>
    <row r="9" spans="1:21" s="30" customFormat="1" ht="18" customHeight="1" x14ac:dyDescent="0.3">
      <c r="A9" s="330" t="s">
        <v>126</v>
      </c>
      <c r="B9" s="333"/>
      <c r="C9" s="333"/>
      <c r="D9" s="333"/>
      <c r="E9" s="333"/>
      <c r="F9" s="333"/>
      <c r="G9" s="333"/>
      <c r="H9" s="333"/>
      <c r="I9" s="333"/>
      <c r="J9" s="220"/>
      <c r="K9" s="87" t="s">
        <v>94</v>
      </c>
      <c r="L9" s="104" t="str">
        <f t="shared" si="0"/>
        <v xml:space="preserve"> </v>
      </c>
      <c r="M9" s="120">
        <v>10.119999999999999</v>
      </c>
      <c r="N9" s="28" t="str">
        <f t="shared" si="2"/>
        <v xml:space="preserve"> </v>
      </c>
      <c r="O9" s="112"/>
      <c r="P9" s="104" t="str">
        <f t="shared" si="1"/>
        <v xml:space="preserve"> </v>
      </c>
      <c r="Q9" s="120">
        <v>1.72</v>
      </c>
      <c r="R9" s="28" t="str">
        <f t="shared" si="3"/>
        <v xml:space="preserve"> </v>
      </c>
      <c r="S9" s="112"/>
    </row>
    <row r="10" spans="1:21" s="30" customFormat="1" ht="21" customHeight="1" x14ac:dyDescent="0.3">
      <c r="A10" s="334"/>
      <c r="B10" s="333"/>
      <c r="C10" s="333"/>
      <c r="D10" s="333"/>
      <c r="E10" s="333"/>
      <c r="F10" s="333"/>
      <c r="G10" s="333"/>
      <c r="H10" s="333"/>
      <c r="I10" s="333"/>
      <c r="J10" s="220"/>
      <c r="K10" s="88" t="s">
        <v>93</v>
      </c>
      <c r="L10" s="104" t="str">
        <f t="shared" si="0"/>
        <v xml:space="preserve"> </v>
      </c>
      <c r="M10" s="120">
        <v>19.399999999999999</v>
      </c>
      <c r="N10" s="28" t="str">
        <f t="shared" si="2"/>
        <v xml:space="preserve"> </v>
      </c>
      <c r="O10" s="112"/>
      <c r="P10" s="104" t="str">
        <f t="shared" si="1"/>
        <v xml:space="preserve"> </v>
      </c>
      <c r="Q10" s="120">
        <v>12.65</v>
      </c>
      <c r="R10" s="28" t="str">
        <f t="shared" si="3"/>
        <v xml:space="preserve"> </v>
      </c>
      <c r="S10" s="112"/>
    </row>
    <row r="11" spans="1:21" ht="19.5" customHeight="1" x14ac:dyDescent="0.3">
      <c r="A11" s="334"/>
      <c r="B11" s="333"/>
      <c r="C11" s="333"/>
      <c r="D11" s="333"/>
      <c r="E11" s="333"/>
      <c r="F11" s="333"/>
      <c r="G11" s="333"/>
      <c r="H11" s="333"/>
      <c r="I11" s="333"/>
      <c r="J11" s="220"/>
      <c r="K11" s="255" t="s">
        <v>140</v>
      </c>
      <c r="L11" s="193" t="str">
        <f>IF(OR(D61=" ",D61=0)," ",IF(D61&gt;$N$3,$N$3,D61))</f>
        <v xml:space="preserve"> </v>
      </c>
      <c r="M11" s="120">
        <v>16.68</v>
      </c>
      <c r="N11" s="28" t="str">
        <f>IF(L11=" "," ",L11*M11)</f>
        <v xml:space="preserve"> </v>
      </c>
      <c r="O11" s="112"/>
      <c r="P11" s="193" t="str">
        <f>IF(F61&gt;0,F61," ")</f>
        <v xml:space="preserve"> </v>
      </c>
      <c r="Q11" s="122">
        <v>16.68</v>
      </c>
      <c r="R11" s="191" t="str">
        <f t="shared" si="3"/>
        <v xml:space="preserve"> </v>
      </c>
      <c r="S11" s="112"/>
    </row>
    <row r="12" spans="1:21" s="26" customFormat="1" ht="18" customHeight="1" x14ac:dyDescent="0.3">
      <c r="A12" s="366"/>
      <c r="B12" s="367"/>
      <c r="C12" s="367"/>
      <c r="D12" s="367"/>
      <c r="E12" s="367"/>
      <c r="F12" s="367"/>
      <c r="G12" s="367"/>
      <c r="H12" s="367"/>
      <c r="I12" s="367"/>
      <c r="J12" s="368"/>
      <c r="K12" s="192" t="s">
        <v>97</v>
      </c>
      <c r="L12" s="104" t="str">
        <f t="shared" si="0"/>
        <v xml:space="preserve"> </v>
      </c>
      <c r="M12" s="121">
        <v>5.0599999999999996</v>
      </c>
      <c r="N12" s="28" t="str">
        <f t="shared" si="2"/>
        <v xml:space="preserve"> </v>
      </c>
      <c r="O12" s="112"/>
      <c r="P12" s="104" t="str">
        <f t="shared" si="1"/>
        <v xml:space="preserve"> </v>
      </c>
      <c r="Q12" s="117">
        <v>3.32</v>
      </c>
      <c r="R12" s="28" t="str">
        <f t="shared" si="3"/>
        <v xml:space="preserve"> </v>
      </c>
      <c r="S12" s="112"/>
    </row>
    <row r="13" spans="1:21" s="26" customFormat="1" ht="16.5" customHeight="1" x14ac:dyDescent="0.3">
      <c r="A13" s="366" t="s">
        <v>121</v>
      </c>
      <c r="B13" s="367"/>
      <c r="C13" s="367"/>
      <c r="D13" s="367"/>
      <c r="E13" s="367"/>
      <c r="F13" s="367"/>
      <c r="G13" s="367"/>
      <c r="H13" s="367"/>
      <c r="I13" s="367"/>
      <c r="J13" s="368"/>
      <c r="K13" s="192" t="s">
        <v>99</v>
      </c>
      <c r="L13" s="104" t="str">
        <f>IF(B18="y","",IF(OR(SUM((C22:C25))=" ",SUM((C22:C25))=0)," ",F26*2))</f>
        <v xml:space="preserve"> </v>
      </c>
      <c r="M13" s="121">
        <v>0</v>
      </c>
      <c r="N13" s="28" t="str">
        <f>IF(B18="y","",IF(OR(L13=" ",L13=0)," ",(L13*M13)))</f>
        <v xml:space="preserve"> </v>
      </c>
      <c r="O13" s="112"/>
      <c r="P13" s="104" t="str">
        <f>IF(B18="y","",IF(OR(C32=" ",C32=0)," ",C32*2))</f>
        <v xml:space="preserve"> </v>
      </c>
      <c r="Q13" s="117">
        <v>0</v>
      </c>
      <c r="R13" s="28" t="str">
        <f>IF(B18="y","",IF(OR(P13=" ",P13=0)," ",(P13*Q13)))</f>
        <v xml:space="preserve"> </v>
      </c>
      <c r="S13" s="112"/>
    </row>
    <row r="14" spans="1:21" s="26" customFormat="1" ht="25.5" customHeight="1" x14ac:dyDescent="0.3">
      <c r="A14" s="366"/>
      <c r="B14" s="367"/>
      <c r="C14" s="367"/>
      <c r="D14" s="367"/>
      <c r="E14" s="367"/>
      <c r="F14" s="367"/>
      <c r="G14" s="367"/>
      <c r="H14" s="367"/>
      <c r="I14" s="367"/>
      <c r="J14" s="368"/>
      <c r="K14" s="192" t="s">
        <v>119</v>
      </c>
      <c r="L14" s="193" t="str">
        <f>IF(B19="y","",IF(OR(SUM((C22:C25))=" ",SUM((C22:C25))=0)," ",F26))</f>
        <v xml:space="preserve"> </v>
      </c>
      <c r="M14" s="122">
        <v>0</v>
      </c>
      <c r="N14" s="29" t="str">
        <f t="shared" ref="N14:N15" si="4">IF(OR(L14=" ",L14=0)," ",(L14*M14))</f>
        <v xml:space="preserve"> </v>
      </c>
      <c r="O14" s="112"/>
      <c r="P14" s="104" t="str">
        <f>IF(F19="y","",IF(OR(SUM((L7,L8,L11))=" ",SUM((L7,L8,L11))=0)," ",F32*2))</f>
        <v xml:space="preserve"> </v>
      </c>
      <c r="Q14" s="117">
        <v>0</v>
      </c>
      <c r="R14" s="28" t="str">
        <f t="shared" si="3"/>
        <v xml:space="preserve"> </v>
      </c>
      <c r="S14" s="112"/>
    </row>
    <row r="15" spans="1:21" s="26" customFormat="1" ht="15.6" customHeight="1" x14ac:dyDescent="0.3">
      <c r="A15" s="300"/>
      <c r="B15" s="301"/>
      <c r="C15" s="301"/>
      <c r="D15" s="301"/>
      <c r="E15" s="301"/>
      <c r="F15" s="301"/>
      <c r="G15" s="301"/>
      <c r="H15" s="301"/>
      <c r="I15" s="301"/>
      <c r="J15" s="302"/>
      <c r="K15" s="192" t="s">
        <v>110</v>
      </c>
      <c r="L15" s="193" t="str">
        <f>IF(B20="y","",IF(OR(SUM((C22:C25))=" ",SUM((C22:C25))=0)," ",F26*2))</f>
        <v xml:space="preserve"> </v>
      </c>
      <c r="M15" s="122">
        <v>0</v>
      </c>
      <c r="N15" s="29" t="str">
        <f t="shared" si="4"/>
        <v xml:space="preserve"> </v>
      </c>
      <c r="O15" s="194"/>
      <c r="P15" s="193" t="str">
        <f>IF(B20="y","",IF(OR(C32=" ",C32=0)," ",C32*2))</f>
        <v xml:space="preserve"> </v>
      </c>
      <c r="Q15" s="117">
        <v>0</v>
      </c>
      <c r="R15" s="191" t="str">
        <f t="shared" si="3"/>
        <v xml:space="preserve"> </v>
      </c>
      <c r="S15" s="112"/>
    </row>
    <row r="16" spans="1:21" s="30" customFormat="1" ht="21" customHeight="1" x14ac:dyDescent="0.3">
      <c r="A16" s="316"/>
      <c r="B16" s="317"/>
      <c r="C16" s="317"/>
      <c r="D16" s="317"/>
      <c r="E16" s="317"/>
      <c r="F16" s="317"/>
      <c r="G16" s="317"/>
      <c r="H16" s="317"/>
      <c r="I16" s="317"/>
      <c r="J16" s="318"/>
      <c r="K16" s="256" t="s">
        <v>135</v>
      </c>
      <c r="L16" s="193" t="str">
        <f>IF(D66&gt;0,D66," ")</f>
        <v xml:space="preserve"> </v>
      </c>
      <c r="M16" s="122">
        <v>21.24</v>
      </c>
      <c r="N16" s="191" t="str">
        <f>IF(L16=" "," ",L16*M16)</f>
        <v xml:space="preserve"> </v>
      </c>
      <c r="O16" s="112"/>
      <c r="P16" s="193" t="str">
        <f>IF(F66&gt;0,F66," ")</f>
        <v xml:space="preserve"> </v>
      </c>
      <c r="Q16" s="117">
        <v>11.88</v>
      </c>
      <c r="R16" s="28" t="str">
        <f t="shared" si="3"/>
        <v xml:space="preserve"> </v>
      </c>
      <c r="S16" s="112"/>
    </row>
    <row r="17" spans="1:26" s="26" customFormat="1" ht="15.6" customHeight="1" x14ac:dyDescent="0.3">
      <c r="A17" s="319"/>
      <c r="B17" s="320"/>
      <c r="C17" s="320"/>
      <c r="D17" s="320"/>
      <c r="E17" s="320"/>
      <c r="F17" s="320"/>
      <c r="G17" s="320"/>
      <c r="H17" s="320"/>
      <c r="I17" s="320"/>
      <c r="J17" s="321"/>
      <c r="K17" s="256" t="s">
        <v>137</v>
      </c>
      <c r="L17" s="193" t="str">
        <f>IF(D67&gt;0,D67," ")</f>
        <v xml:space="preserve"> </v>
      </c>
      <c r="M17" s="122">
        <v>14.16</v>
      </c>
      <c r="N17" s="191" t="str">
        <f>IF(L17=" "," ",L17*M17)</f>
        <v xml:space="preserve"> </v>
      </c>
      <c r="O17" s="194"/>
      <c r="P17" s="193" t="str">
        <f>IF(F67&gt;0,F67," ")</f>
        <v xml:space="preserve"> </v>
      </c>
      <c r="Q17" s="122">
        <v>7.08</v>
      </c>
      <c r="R17" s="191" t="str">
        <f t="shared" si="3"/>
        <v xml:space="preserve"> </v>
      </c>
      <c r="S17" s="112"/>
    </row>
    <row r="18" spans="1:26" s="26" customFormat="1" ht="19.5" customHeight="1" x14ac:dyDescent="0.3">
      <c r="A18" s="300" t="s">
        <v>33</v>
      </c>
      <c r="B18" s="301"/>
      <c r="C18" s="301"/>
      <c r="D18" s="301"/>
      <c r="E18" s="301"/>
      <c r="F18" s="301"/>
      <c r="G18" s="301"/>
      <c r="H18" s="301"/>
      <c r="I18" s="301"/>
      <c r="J18" s="302"/>
      <c r="K18" s="88" t="s">
        <v>46</v>
      </c>
      <c r="L18" s="104" t="str">
        <f>IF(OR(D68=" ",D68=0)," ",IF(D68&gt;$N$3,$N$3,D68))</f>
        <v xml:space="preserve"> </v>
      </c>
      <c r="M18" s="121">
        <f>(IF(OR(L18=" ",L18=$N$3),5.9,54.83))</f>
        <v>5.9</v>
      </c>
      <c r="N18" s="28" t="str">
        <f t="shared" si="2"/>
        <v xml:space="preserve"> </v>
      </c>
      <c r="O18" s="112"/>
      <c r="P18" s="104" t="str">
        <f>IF(OR(F68=" ",F68=0)," ",IF(F68&gt;$R$3,$R$3,F68))</f>
        <v xml:space="preserve"> </v>
      </c>
      <c r="Q18" s="117">
        <v>3.44</v>
      </c>
      <c r="R18" s="28" t="str">
        <f t="shared" si="3"/>
        <v xml:space="preserve"> </v>
      </c>
      <c r="S18" s="112"/>
    </row>
    <row r="19" spans="1:26" s="26" customFormat="1" ht="15.6" customHeight="1" x14ac:dyDescent="0.3">
      <c r="A19" s="303"/>
      <c r="B19" s="304"/>
      <c r="C19" s="304"/>
      <c r="D19" s="304"/>
      <c r="E19" s="304"/>
      <c r="F19" s="304"/>
      <c r="G19" s="304"/>
      <c r="H19" s="304"/>
      <c r="I19" s="304"/>
      <c r="J19" s="305"/>
      <c r="K19" s="88" t="s">
        <v>100</v>
      </c>
      <c r="L19" s="104" t="str">
        <f>IF(OR(D69=" ",D69=0)," ",IF(D69&gt;$N$3,$N$3,D69))</f>
        <v xml:space="preserve"> </v>
      </c>
      <c r="M19" s="121">
        <v>54.83</v>
      </c>
      <c r="N19" s="28" t="str">
        <f t="shared" si="2"/>
        <v xml:space="preserve"> </v>
      </c>
      <c r="O19" s="112"/>
      <c r="P19" s="131"/>
      <c r="Q19" s="132"/>
      <c r="R19" s="133"/>
      <c r="S19" s="112"/>
    </row>
    <row r="20" spans="1:26" ht="16.5" customHeight="1" x14ac:dyDescent="0.3">
      <c r="A20" s="36" t="s">
        <v>16</v>
      </c>
      <c r="B20" s="37"/>
      <c r="C20" s="37"/>
      <c r="D20" s="37"/>
      <c r="E20" s="37"/>
      <c r="F20" s="38"/>
      <c r="G20" s="35"/>
      <c r="H20" s="53"/>
      <c r="I20" s="53"/>
      <c r="J20" s="39"/>
      <c r="K20" s="88" t="s">
        <v>101</v>
      </c>
      <c r="L20" s="104" t="str">
        <f>IF(OR(D70=" ",D70=0)," ",IF(D70&gt;$N$3,$N$3,D70))</f>
        <v xml:space="preserve"> </v>
      </c>
      <c r="M20" s="121">
        <f>(IF(OR(L20=" ",L20=$N$3),5.06,47.24))</f>
        <v>5.0599999999999996</v>
      </c>
      <c r="N20" s="28" t="str">
        <f t="shared" ref="N20" si="5">IF(OR(L20=" ",L20=0)," ",(L20*M20))</f>
        <v xml:space="preserve"> </v>
      </c>
      <c r="O20" s="112"/>
      <c r="P20" s="104" t="str">
        <f>IF(OR(F70=" ",F70=0)," ",IF(F70&gt;$R$3,$R$3,F70))</f>
        <v xml:space="preserve"> </v>
      </c>
      <c r="Q20" s="117">
        <v>2.95</v>
      </c>
      <c r="R20" s="28" t="str">
        <f t="shared" si="3"/>
        <v xml:space="preserve"> </v>
      </c>
      <c r="S20" s="129"/>
    </row>
    <row r="21" spans="1:26" s="26" customFormat="1" ht="24" customHeight="1" x14ac:dyDescent="0.3">
      <c r="A21" s="41"/>
      <c r="B21" s="42"/>
      <c r="C21" s="42" t="s">
        <v>17</v>
      </c>
      <c r="D21" s="43" t="s">
        <v>18</v>
      </c>
      <c r="E21" s="43" t="s">
        <v>19</v>
      </c>
      <c r="F21" s="44"/>
      <c r="G21" s="40"/>
      <c r="H21" s="82"/>
      <c r="I21" s="82"/>
      <c r="J21" s="45"/>
      <c r="K21" s="89" t="s">
        <v>102</v>
      </c>
      <c r="L21" s="104" t="str">
        <f>IF(OR(D71=" ",D71=0)," ",$N$3)</f>
        <v xml:space="preserve"> </v>
      </c>
      <c r="M21" s="121">
        <v>2.34</v>
      </c>
      <c r="N21" s="28" t="str">
        <f t="shared" si="2"/>
        <v xml:space="preserve"> </v>
      </c>
      <c r="O21" s="112"/>
      <c r="P21" s="104" t="str">
        <f>IF(OR(F71=" ",F71=0)," ",IF(F71&gt;$R$3,$R$3,F71))</f>
        <v xml:space="preserve"> </v>
      </c>
      <c r="Q21" s="117">
        <v>0.24</v>
      </c>
      <c r="R21" s="28" t="str">
        <f t="shared" si="3"/>
        <v xml:space="preserve"> </v>
      </c>
      <c r="S21" s="196"/>
    </row>
    <row r="22" spans="1:26" s="26" customFormat="1" ht="21" customHeight="1" x14ac:dyDescent="0.3">
      <c r="A22" s="46" t="s">
        <v>34</v>
      </c>
      <c r="B22" s="48"/>
      <c r="C22" s="2"/>
      <c r="D22" s="49" t="s">
        <v>23</v>
      </c>
      <c r="E22" s="85">
        <f>C22</f>
        <v>0</v>
      </c>
      <c r="F22" s="50"/>
      <c r="G22" s="47"/>
      <c r="H22" s="48"/>
      <c r="I22" s="48"/>
      <c r="J22" s="51"/>
      <c r="K22" s="88" t="s">
        <v>103</v>
      </c>
      <c r="L22" s="104" t="str">
        <f>IF(OR(D72=" ",D72=0)," ",IF(D72&gt;$N$3,$N$3,D72))</f>
        <v xml:space="preserve"> </v>
      </c>
      <c r="M22" s="122">
        <f>(IF(OR(L22=" ",L22=$N$3),5.9,8.44))</f>
        <v>5.9</v>
      </c>
      <c r="N22" s="28" t="str">
        <f t="shared" si="2"/>
        <v xml:space="preserve"> </v>
      </c>
      <c r="O22" s="112"/>
      <c r="P22" s="104" t="str">
        <f>IF(OR(F72=" ",F72=0)," ",IF(F72&gt;$R$3,$R$3,F72))</f>
        <v xml:space="preserve"> </v>
      </c>
      <c r="Q22" s="117">
        <v>3.57</v>
      </c>
      <c r="R22" s="191" t="str">
        <f t="shared" si="3"/>
        <v xml:space="preserve"> </v>
      </c>
      <c r="S22" s="197"/>
    </row>
    <row r="23" spans="1:26" ht="21" customHeight="1" x14ac:dyDescent="0.3">
      <c r="A23" s="52" t="s">
        <v>35</v>
      </c>
      <c r="B23" s="53"/>
      <c r="C23" s="2"/>
      <c r="D23" s="54" t="s">
        <v>21</v>
      </c>
      <c r="E23" s="85">
        <f>C23/3</f>
        <v>0</v>
      </c>
      <c r="F23" s="55"/>
      <c r="G23" s="35"/>
      <c r="H23" s="53"/>
      <c r="I23" s="53"/>
      <c r="J23" s="39"/>
      <c r="K23" s="87" t="s">
        <v>127</v>
      </c>
      <c r="L23" s="104" t="str">
        <f>IF(OR(D73=" ",D73=0)," ",$N$3)</f>
        <v xml:space="preserve"> </v>
      </c>
      <c r="M23" s="119">
        <v>16.03</v>
      </c>
      <c r="N23" s="28" t="str">
        <f t="shared" si="2"/>
        <v xml:space="preserve"> </v>
      </c>
      <c r="O23" s="112"/>
      <c r="P23" s="104" t="str">
        <f>IF(OR(F73=" ",F73=0)," ",IF(F73&gt;$R$3,$R$3,F73))</f>
        <v xml:space="preserve"> </v>
      </c>
      <c r="Q23" s="117">
        <v>11.81</v>
      </c>
      <c r="R23" s="191" t="str">
        <f t="shared" si="3"/>
        <v xml:space="preserve"> </v>
      </c>
      <c r="S23" s="96"/>
    </row>
    <row r="24" spans="1:26" s="62" customFormat="1" ht="28.95" customHeight="1" x14ac:dyDescent="0.3">
      <c r="A24" s="52" t="s">
        <v>36</v>
      </c>
      <c r="B24" s="53"/>
      <c r="C24" s="2"/>
      <c r="D24" s="54" t="s">
        <v>23</v>
      </c>
      <c r="E24" s="85">
        <f>C24</f>
        <v>0</v>
      </c>
      <c r="F24" s="55"/>
      <c r="G24" s="35"/>
      <c r="H24" s="53"/>
      <c r="I24" s="53"/>
      <c r="J24" s="39"/>
      <c r="K24" s="267" t="s">
        <v>143</v>
      </c>
      <c r="L24" s="268"/>
      <c r="M24" s="269"/>
      <c r="N24" s="270"/>
      <c r="O24" s="194"/>
      <c r="P24" s="193" t="str">
        <f>IF(OR(F74=" ",F74=0)," ",IF(F74&gt;$R$3,$R$3,F74))</f>
        <v xml:space="preserve"> </v>
      </c>
      <c r="Q24" s="117">
        <v>0</v>
      </c>
      <c r="R24" s="191" t="str">
        <f t="shared" si="3"/>
        <v xml:space="preserve"> </v>
      </c>
      <c r="S24" s="96"/>
      <c r="W24"/>
      <c r="X24"/>
      <c r="Y24"/>
      <c r="Z24"/>
    </row>
    <row r="25" spans="1:26" s="62" customFormat="1" ht="21" customHeight="1" x14ac:dyDescent="0.3">
      <c r="A25" s="52" t="s">
        <v>37</v>
      </c>
      <c r="B25" s="53"/>
      <c r="C25" s="2"/>
      <c r="D25" s="63" t="s">
        <v>22</v>
      </c>
      <c r="E25" s="85">
        <f>C25/2</f>
        <v>0</v>
      </c>
      <c r="F25" s="55"/>
      <c r="G25" s="35"/>
      <c r="H25" s="53"/>
      <c r="I25" s="53"/>
      <c r="J25" s="39"/>
      <c r="K25" s="20" t="s">
        <v>8</v>
      </c>
      <c r="L25" s="351" t="s">
        <v>28</v>
      </c>
      <c r="M25" s="352"/>
      <c r="N25" s="29">
        <f>SUM(N7:N23)</f>
        <v>0</v>
      </c>
      <c r="O25" s="60"/>
      <c r="P25" s="349" t="s">
        <v>11</v>
      </c>
      <c r="Q25" s="350"/>
      <c r="R25" s="29">
        <f>SUM(R7:R24)</f>
        <v>0</v>
      </c>
      <c r="S25" s="96"/>
    </row>
    <row r="26" spans="1:26" s="168" customFormat="1" ht="24" customHeight="1" x14ac:dyDescent="0.3">
      <c r="A26" s="173" t="s">
        <v>20</v>
      </c>
      <c r="B26" s="160"/>
      <c r="C26" s="161"/>
      <c r="D26" s="161"/>
      <c r="E26" s="162"/>
      <c r="F26" s="163">
        <f>ROUND(SUM(E22:E25),0)</f>
        <v>0</v>
      </c>
      <c r="G26" s="164"/>
      <c r="H26" s="165"/>
      <c r="I26" s="165"/>
      <c r="J26" s="166"/>
      <c r="K26" s="232"/>
      <c r="L26" s="233"/>
      <c r="M26" s="233"/>
      <c r="N26" s="233"/>
      <c r="O26" s="233"/>
      <c r="P26" s="61"/>
      <c r="Q26" s="61"/>
      <c r="R26" s="61"/>
      <c r="S26" s="167"/>
    </row>
    <row r="27" spans="1:26" ht="23.25" customHeight="1" x14ac:dyDescent="0.3">
      <c r="A27" s="186"/>
      <c r="B27" s="135"/>
      <c r="C27" s="53"/>
      <c r="D27" s="53"/>
      <c r="E27" s="66"/>
      <c r="F27" s="83"/>
      <c r="G27" s="53"/>
      <c r="H27" s="83"/>
      <c r="I27" s="83"/>
      <c r="J27" s="39"/>
      <c r="K27" s="64" t="s">
        <v>58</v>
      </c>
      <c r="L27" s="360" t="str">
        <f>IF(F26=0," ", IF(AND(F26&gt;0,F26&lt;25),"Your total FTE does NOT meet minimums","You have successfully met the FTE minimum"))</f>
        <v xml:space="preserve"> </v>
      </c>
      <c r="M27" s="361"/>
      <c r="N27" s="361"/>
      <c r="O27" s="362"/>
      <c r="P27" s="125"/>
      <c r="Q27" s="126"/>
      <c r="R27" s="126"/>
      <c r="S27" s="96"/>
    </row>
    <row r="28" spans="1:26" s="168" customFormat="1" ht="21.75" customHeight="1" x14ac:dyDescent="0.3">
      <c r="A28" s="169"/>
      <c r="B28" s="170"/>
      <c r="C28" s="171"/>
      <c r="D28" s="171"/>
      <c r="E28" s="172"/>
      <c r="F28" s="165"/>
      <c r="G28" s="171"/>
      <c r="H28" s="165"/>
      <c r="I28" s="165"/>
      <c r="J28" s="166"/>
      <c r="K28" s="370" t="s">
        <v>12</v>
      </c>
      <c r="L28" s="371"/>
      <c r="M28" s="371"/>
      <c r="N28" s="371"/>
      <c r="O28" s="371"/>
      <c r="P28" s="65" t="s">
        <v>112</v>
      </c>
      <c r="Q28" s="23" t="s">
        <v>76</v>
      </c>
      <c r="R28" s="23" t="s">
        <v>0</v>
      </c>
      <c r="S28" s="167"/>
    </row>
    <row r="29" spans="1:26" ht="15.6" customHeight="1" x14ac:dyDescent="0.3">
      <c r="A29" s="35"/>
      <c r="B29" s="53"/>
      <c r="C29" s="53"/>
      <c r="D29" s="53"/>
      <c r="E29" s="66"/>
      <c r="F29" s="53"/>
      <c r="G29" s="53"/>
      <c r="H29" s="53"/>
      <c r="I29" s="53"/>
      <c r="J29" s="39"/>
      <c r="K29" s="274" t="s">
        <v>129</v>
      </c>
      <c r="L29" s="275"/>
      <c r="M29" s="275"/>
      <c r="N29" s="275"/>
      <c r="O29" s="276"/>
      <c r="P29" s="103" t="str">
        <f t="shared" ref="P29:P48" si="6">IF(F78&gt;0,F78," ")</f>
        <v xml:space="preserve"> </v>
      </c>
      <c r="Q29" s="182">
        <v>1150.32</v>
      </c>
      <c r="R29" s="67" t="str">
        <f>IF(P29=" "," ",P29*Q29)</f>
        <v xml:space="preserve"> </v>
      </c>
      <c r="S29" s="96"/>
    </row>
    <row r="30" spans="1:26" ht="15.6" customHeight="1" x14ac:dyDescent="0.3">
      <c r="A30" s="187"/>
      <c r="B30" s="135"/>
      <c r="C30" s="188"/>
      <c r="D30" s="53"/>
      <c r="E30" s="53"/>
      <c r="F30" s="83"/>
      <c r="G30" s="53"/>
      <c r="H30" s="53"/>
      <c r="I30" s="53"/>
      <c r="J30" s="39"/>
      <c r="K30" s="353" t="s">
        <v>104</v>
      </c>
      <c r="L30" s="354"/>
      <c r="M30" s="354"/>
      <c r="N30" s="354"/>
      <c r="O30" s="355"/>
      <c r="P30" s="103" t="str">
        <f t="shared" si="6"/>
        <v xml:space="preserve"> </v>
      </c>
      <c r="Q30" s="182">
        <v>182.16</v>
      </c>
      <c r="R30" s="67" t="str">
        <f>IF(P30=" "," ",P30*Q30)</f>
        <v xml:space="preserve"> </v>
      </c>
      <c r="S30" s="96"/>
    </row>
    <row r="31" spans="1:26" ht="15.6" customHeight="1" x14ac:dyDescent="0.3">
      <c r="A31" s="134"/>
      <c r="B31" s="208"/>
      <c r="C31" s="208"/>
      <c r="D31" s="208"/>
      <c r="E31" s="208"/>
      <c r="F31" s="208"/>
      <c r="G31" s="208"/>
      <c r="H31" s="208"/>
      <c r="I31" s="208"/>
      <c r="J31" s="209"/>
      <c r="K31" s="274" t="s">
        <v>49</v>
      </c>
      <c r="L31" s="275"/>
      <c r="M31" s="275"/>
      <c r="N31" s="275"/>
      <c r="O31" s="276"/>
      <c r="P31" s="103" t="str">
        <f t="shared" si="6"/>
        <v xml:space="preserve"> </v>
      </c>
      <c r="Q31" s="182">
        <v>336.56</v>
      </c>
      <c r="R31" s="67" t="str">
        <f t="shared" ref="R31:R35" si="7">IF(P31=" "," ",P31*Q31)</f>
        <v xml:space="preserve"> </v>
      </c>
      <c r="S31" s="114"/>
    </row>
    <row r="32" spans="1:26" ht="15.6" customHeight="1" x14ac:dyDescent="0.3">
      <c r="A32" s="68" t="s">
        <v>71</v>
      </c>
      <c r="B32" s="84"/>
      <c r="C32" s="1"/>
      <c r="D32" s="69"/>
      <c r="E32" s="69"/>
      <c r="F32" s="271">
        <f>ROUND(C32,0)</f>
        <v>0</v>
      </c>
      <c r="G32" s="53"/>
      <c r="H32" s="53"/>
      <c r="I32" s="53"/>
      <c r="J32" s="70"/>
      <c r="K32" s="274" t="s">
        <v>84</v>
      </c>
      <c r="L32" s="275"/>
      <c r="M32" s="275"/>
      <c r="N32" s="275"/>
      <c r="O32" s="276"/>
      <c r="P32" s="103" t="str">
        <f t="shared" si="6"/>
        <v xml:space="preserve"> </v>
      </c>
      <c r="Q32" s="182">
        <v>59.05</v>
      </c>
      <c r="R32" s="67" t="str">
        <f t="shared" si="7"/>
        <v xml:space="preserve"> </v>
      </c>
      <c r="S32" s="114"/>
    </row>
    <row r="33" spans="1:19" ht="15.6" customHeight="1" x14ac:dyDescent="0.3">
      <c r="A33" s="91"/>
      <c r="B33" s="71"/>
      <c r="C33" s="223"/>
      <c r="D33" s="223"/>
      <c r="E33" s="223"/>
      <c r="F33" s="223"/>
      <c r="G33" s="72"/>
      <c r="H33" s="73"/>
      <c r="I33" s="73"/>
      <c r="J33" s="74"/>
      <c r="K33" s="353" t="s">
        <v>85</v>
      </c>
      <c r="L33" s="354"/>
      <c r="M33" s="354"/>
      <c r="N33" s="354"/>
      <c r="O33" s="355"/>
      <c r="P33" s="103" t="str">
        <f t="shared" si="6"/>
        <v xml:space="preserve"> </v>
      </c>
      <c r="Q33" s="182">
        <v>4.4400000000000004</v>
      </c>
      <c r="R33" s="67" t="str">
        <f t="shared" si="7"/>
        <v xml:space="preserve"> </v>
      </c>
      <c r="S33" s="114"/>
    </row>
    <row r="34" spans="1:19" ht="15.6" customHeight="1" x14ac:dyDescent="0.3">
      <c r="A34" s="330" t="s">
        <v>113</v>
      </c>
      <c r="B34" s="331"/>
      <c r="C34" s="331"/>
      <c r="D34" s="331"/>
      <c r="E34" s="331"/>
      <c r="F34" s="331"/>
      <c r="G34" s="331"/>
      <c r="H34" s="331"/>
      <c r="I34" s="331"/>
      <c r="J34" s="224"/>
      <c r="K34" s="274" t="s">
        <v>122</v>
      </c>
      <c r="L34" s="275"/>
      <c r="M34" s="275"/>
      <c r="N34" s="275"/>
      <c r="O34" s="276"/>
      <c r="P34" s="103" t="str">
        <f t="shared" si="6"/>
        <v xml:space="preserve"> </v>
      </c>
      <c r="Q34" s="182">
        <v>302.82</v>
      </c>
      <c r="R34" s="67" t="str">
        <f t="shared" si="7"/>
        <v xml:space="preserve"> </v>
      </c>
      <c r="S34" s="114"/>
    </row>
    <row r="35" spans="1:19" ht="15.6" customHeight="1" x14ac:dyDescent="0.3">
      <c r="A35" s="332"/>
      <c r="B35" s="331"/>
      <c r="C35" s="331"/>
      <c r="D35" s="331"/>
      <c r="E35" s="331"/>
      <c r="F35" s="331"/>
      <c r="G35" s="331"/>
      <c r="H35" s="331"/>
      <c r="I35" s="331"/>
      <c r="J35" s="219"/>
      <c r="K35" s="274" t="s">
        <v>123</v>
      </c>
      <c r="L35" s="284"/>
      <c r="M35" s="284"/>
      <c r="N35" s="284"/>
      <c r="O35" s="363"/>
      <c r="P35" s="103" t="str">
        <f t="shared" si="6"/>
        <v xml:space="preserve"> </v>
      </c>
      <c r="Q35" s="182">
        <v>7.59</v>
      </c>
      <c r="R35" s="67" t="str">
        <f t="shared" si="7"/>
        <v xml:space="preserve"> </v>
      </c>
      <c r="S35" s="96"/>
    </row>
    <row r="36" spans="1:19" ht="15.6" customHeight="1" x14ac:dyDescent="0.3">
      <c r="A36" s="300" t="s">
        <v>116</v>
      </c>
      <c r="B36" s="301"/>
      <c r="C36" s="301"/>
      <c r="D36" s="301"/>
      <c r="E36" s="301"/>
      <c r="F36" s="301"/>
      <c r="G36" s="301"/>
      <c r="H36" s="301"/>
      <c r="I36" s="301"/>
      <c r="J36" s="302"/>
      <c r="K36" s="274" t="s">
        <v>80</v>
      </c>
      <c r="L36" s="275"/>
      <c r="M36" s="275"/>
      <c r="N36" s="275"/>
      <c r="O36" s="276"/>
      <c r="P36" s="103" t="str">
        <f t="shared" si="6"/>
        <v xml:space="preserve"> </v>
      </c>
      <c r="Q36" s="182">
        <v>449.59</v>
      </c>
      <c r="R36" s="67" t="str">
        <f t="shared" ref="R36:R48" si="8">IF(P36=" "," ",P36*Q36)</f>
        <v xml:space="preserve"> </v>
      </c>
      <c r="S36" s="123"/>
    </row>
    <row r="37" spans="1:19" ht="15.6" customHeight="1" x14ac:dyDescent="0.3">
      <c r="A37" s="303"/>
      <c r="B37" s="304"/>
      <c r="C37" s="304"/>
      <c r="D37" s="304"/>
      <c r="E37" s="304"/>
      <c r="F37" s="304"/>
      <c r="G37" s="304"/>
      <c r="H37" s="304"/>
      <c r="I37" s="304"/>
      <c r="J37" s="305"/>
      <c r="K37" s="372" t="s">
        <v>105</v>
      </c>
      <c r="L37" s="373"/>
      <c r="M37" s="373"/>
      <c r="N37" s="373"/>
      <c r="O37" s="374"/>
      <c r="P37" s="103" t="str">
        <f t="shared" si="6"/>
        <v xml:space="preserve"> </v>
      </c>
      <c r="Q37" s="183">
        <v>38.799999999999997</v>
      </c>
      <c r="R37" s="67" t="str">
        <f t="shared" si="8"/>
        <v xml:space="preserve"> </v>
      </c>
      <c r="S37" s="96"/>
    </row>
    <row r="38" spans="1:19" ht="15.6" customHeight="1" x14ac:dyDescent="0.3">
      <c r="A38" s="322"/>
      <c r="B38" s="323"/>
      <c r="C38" s="323"/>
      <c r="D38" s="323"/>
      <c r="E38" s="323"/>
      <c r="F38" s="323"/>
      <c r="G38" s="323"/>
      <c r="H38" s="323"/>
      <c r="I38" s="323"/>
      <c r="J38" s="324"/>
      <c r="K38" s="380" t="s">
        <v>106</v>
      </c>
      <c r="L38" s="381"/>
      <c r="M38" s="381"/>
      <c r="N38" s="381"/>
      <c r="O38" s="382"/>
      <c r="P38" s="103" t="str">
        <f t="shared" si="6"/>
        <v xml:space="preserve"> </v>
      </c>
      <c r="Q38" s="184">
        <v>1140.4100000000001</v>
      </c>
      <c r="R38" s="67" t="str">
        <f t="shared" si="8"/>
        <v xml:space="preserve"> </v>
      </c>
      <c r="S38" s="96"/>
    </row>
    <row r="39" spans="1:19" ht="15.6" customHeight="1" x14ac:dyDescent="0.3">
      <c r="A39" s="313" t="s">
        <v>114</v>
      </c>
      <c r="B39" s="314"/>
      <c r="C39" s="314"/>
      <c r="D39" s="314"/>
      <c r="E39" s="314"/>
      <c r="F39" s="314"/>
      <c r="G39" s="314"/>
      <c r="H39" s="314"/>
      <c r="I39" s="314"/>
      <c r="J39" s="315"/>
      <c r="K39" s="380" t="s">
        <v>107</v>
      </c>
      <c r="L39" s="381"/>
      <c r="M39" s="381"/>
      <c r="N39" s="381"/>
      <c r="O39" s="382"/>
      <c r="P39" s="103" t="str">
        <f t="shared" si="6"/>
        <v xml:space="preserve"> </v>
      </c>
      <c r="Q39" s="184">
        <v>297.76</v>
      </c>
      <c r="R39" s="67" t="str">
        <f t="shared" si="8"/>
        <v xml:space="preserve"> </v>
      </c>
      <c r="S39" s="96"/>
    </row>
    <row r="40" spans="1:19" ht="15.6" customHeight="1" x14ac:dyDescent="0.3">
      <c r="A40" s="313"/>
      <c r="B40" s="314"/>
      <c r="C40" s="314"/>
      <c r="D40" s="314"/>
      <c r="E40" s="314"/>
      <c r="F40" s="314"/>
      <c r="G40" s="314"/>
      <c r="H40" s="314"/>
      <c r="I40" s="314"/>
      <c r="J40" s="315"/>
      <c r="K40" s="375" t="s">
        <v>61</v>
      </c>
      <c r="L40" s="376"/>
      <c r="M40" s="376"/>
      <c r="N40" s="376"/>
      <c r="O40" s="377"/>
      <c r="P40" s="103" t="str">
        <f t="shared" si="6"/>
        <v xml:space="preserve"> </v>
      </c>
      <c r="Q40" s="184">
        <v>199.91</v>
      </c>
      <c r="R40" s="67" t="str">
        <f t="shared" si="8"/>
        <v xml:space="preserve"> </v>
      </c>
      <c r="S40" s="96"/>
    </row>
    <row r="41" spans="1:19" ht="15.6" customHeight="1" x14ac:dyDescent="0.3">
      <c r="A41" s="279" t="s">
        <v>115</v>
      </c>
      <c r="B41" s="280"/>
      <c r="C41" s="280"/>
      <c r="D41" s="280"/>
      <c r="E41" s="280"/>
      <c r="F41" s="280"/>
      <c r="G41" s="280"/>
      <c r="H41" s="280"/>
      <c r="I41" s="280"/>
      <c r="J41" s="281"/>
      <c r="K41" s="375" t="s">
        <v>62</v>
      </c>
      <c r="L41" s="376"/>
      <c r="M41" s="376"/>
      <c r="N41" s="376"/>
      <c r="O41" s="377"/>
      <c r="P41" s="103" t="str">
        <f t="shared" si="6"/>
        <v xml:space="preserve"> </v>
      </c>
      <c r="Q41" s="184">
        <v>73.38</v>
      </c>
      <c r="R41" s="67" t="str">
        <f t="shared" si="8"/>
        <v xml:space="preserve"> </v>
      </c>
      <c r="S41" s="158"/>
    </row>
    <row r="42" spans="1:19" ht="15.6" customHeight="1" x14ac:dyDescent="0.3">
      <c r="A42" s="282"/>
      <c r="B42" s="280"/>
      <c r="C42" s="280"/>
      <c r="D42" s="280"/>
      <c r="E42" s="280"/>
      <c r="F42" s="280"/>
      <c r="G42" s="280"/>
      <c r="H42" s="280"/>
      <c r="I42" s="280"/>
      <c r="J42" s="281"/>
      <c r="K42" s="353" t="s">
        <v>132</v>
      </c>
      <c r="L42" s="354"/>
      <c r="M42" s="354"/>
      <c r="N42" s="354"/>
      <c r="O42" s="355"/>
      <c r="P42" s="103" t="str">
        <f t="shared" si="6"/>
        <v xml:space="preserve"> </v>
      </c>
      <c r="Q42" s="184">
        <v>320.52999999999997</v>
      </c>
      <c r="R42" s="67" t="str">
        <f t="shared" si="8"/>
        <v xml:space="preserve"> </v>
      </c>
      <c r="S42" s="158"/>
    </row>
    <row r="43" spans="1:19" ht="15.6" customHeight="1" x14ac:dyDescent="0.3">
      <c r="A43" s="341" t="s">
        <v>90</v>
      </c>
      <c r="B43" s="342"/>
      <c r="C43" s="342"/>
      <c r="D43" s="212" t="s">
        <v>72</v>
      </c>
      <c r="E43" s="213"/>
      <c r="F43" s="213"/>
      <c r="G43" s="213"/>
      <c r="H43" s="213"/>
      <c r="I43" s="213"/>
      <c r="J43" s="214"/>
      <c r="K43" s="258" t="s">
        <v>108</v>
      </c>
      <c r="L43" s="259"/>
      <c r="M43" s="259"/>
      <c r="N43" s="259"/>
      <c r="O43" s="260"/>
      <c r="P43" s="103" t="str">
        <f t="shared" si="6"/>
        <v xml:space="preserve"> </v>
      </c>
      <c r="Q43" s="184">
        <v>32.9</v>
      </c>
      <c r="R43" s="67" t="str">
        <f t="shared" si="8"/>
        <v xml:space="preserve"> </v>
      </c>
      <c r="S43" s="96"/>
    </row>
    <row r="44" spans="1:19" ht="15.6" customHeight="1" x14ac:dyDescent="0.3">
      <c r="A44" s="343"/>
      <c r="B44" s="344"/>
      <c r="C44" s="344"/>
      <c r="D44" s="215"/>
      <c r="E44" s="216"/>
      <c r="F44" s="216"/>
      <c r="G44" s="216"/>
      <c r="H44" s="216"/>
      <c r="I44" s="216"/>
      <c r="J44" s="217"/>
      <c r="K44" s="372" t="s">
        <v>109</v>
      </c>
      <c r="L44" s="373"/>
      <c r="M44" s="373"/>
      <c r="N44" s="373"/>
      <c r="O44" s="374"/>
      <c r="P44" s="103" t="str">
        <f t="shared" si="6"/>
        <v xml:space="preserve"> </v>
      </c>
      <c r="Q44" s="183">
        <v>306.19</v>
      </c>
      <c r="R44" s="67" t="str">
        <f t="shared" si="8"/>
        <v xml:space="preserve"> </v>
      </c>
      <c r="S44" s="96"/>
    </row>
    <row r="45" spans="1:19" ht="15.6" customHeight="1" x14ac:dyDescent="0.3">
      <c r="A45" s="210"/>
      <c r="B45" s="211"/>
      <c r="C45" s="211"/>
      <c r="D45" s="216"/>
      <c r="E45" s="216"/>
      <c r="F45" s="216"/>
      <c r="G45" s="216"/>
      <c r="H45" s="216"/>
      <c r="I45" s="216"/>
      <c r="J45" s="217"/>
      <c r="K45" s="372" t="s">
        <v>81</v>
      </c>
      <c r="L45" s="373"/>
      <c r="M45" s="373"/>
      <c r="N45" s="373"/>
      <c r="O45" s="374"/>
      <c r="P45" s="103" t="str">
        <f t="shared" si="6"/>
        <v xml:space="preserve"> </v>
      </c>
      <c r="Q45" s="183">
        <v>42.18</v>
      </c>
      <c r="R45" s="67" t="str">
        <f t="shared" si="8"/>
        <v xml:space="preserve"> </v>
      </c>
      <c r="S45" s="96"/>
    </row>
    <row r="46" spans="1:19" ht="15.6" customHeight="1" x14ac:dyDescent="0.3">
      <c r="A46" s="218"/>
      <c r="D46" s="218"/>
      <c r="E46" s="218"/>
      <c r="G46" s="218"/>
      <c r="H46" s="218"/>
      <c r="J46" s="228"/>
      <c r="K46" s="372" t="s">
        <v>57</v>
      </c>
      <c r="L46" s="373"/>
      <c r="M46" s="373"/>
      <c r="N46" s="373"/>
      <c r="O46" s="374"/>
      <c r="P46" s="103" t="str">
        <f t="shared" si="6"/>
        <v xml:space="preserve"> </v>
      </c>
      <c r="Q46" s="183">
        <v>167.86</v>
      </c>
      <c r="R46" s="67" t="str">
        <f t="shared" si="8"/>
        <v xml:space="preserve"> </v>
      </c>
      <c r="S46" s="96"/>
    </row>
    <row r="47" spans="1:19" ht="15.6" customHeight="1" x14ac:dyDescent="0.3">
      <c r="A47" s="218"/>
      <c r="D47" s="218"/>
      <c r="E47" s="218"/>
      <c r="G47" s="218"/>
      <c r="H47" s="218"/>
      <c r="J47" s="218"/>
      <c r="K47" s="372" t="s">
        <v>77</v>
      </c>
      <c r="L47" s="373"/>
      <c r="M47" s="373"/>
      <c r="N47" s="373"/>
      <c r="O47" s="374"/>
      <c r="P47" s="103" t="str">
        <f t="shared" si="6"/>
        <v xml:space="preserve"> </v>
      </c>
      <c r="Q47" s="183">
        <v>43.86</v>
      </c>
      <c r="R47" s="67" t="str">
        <f t="shared" si="8"/>
        <v xml:space="preserve"> </v>
      </c>
      <c r="S47" s="96"/>
    </row>
    <row r="48" spans="1:19" ht="15.6" customHeight="1" x14ac:dyDescent="0.3">
      <c r="A48" s="218"/>
      <c r="D48" s="218"/>
      <c r="E48" s="218"/>
      <c r="G48" s="218"/>
      <c r="H48" s="218"/>
      <c r="J48" s="218"/>
      <c r="K48" s="274" t="s">
        <v>79</v>
      </c>
      <c r="L48" s="275"/>
      <c r="M48" s="275"/>
      <c r="N48" s="275"/>
      <c r="O48" s="276"/>
      <c r="P48" s="103" t="str">
        <f t="shared" si="6"/>
        <v xml:space="preserve"> </v>
      </c>
      <c r="Q48" s="185">
        <v>36.270000000000003</v>
      </c>
      <c r="R48" s="67" t="str">
        <f t="shared" si="8"/>
        <v xml:space="preserve"> </v>
      </c>
      <c r="S48" s="96"/>
    </row>
    <row r="49" spans="1:19" ht="15.6" customHeight="1" x14ac:dyDescent="0.3">
      <c r="A49" s="218"/>
      <c r="D49" s="218"/>
      <c r="E49" s="218"/>
      <c r="G49" s="218"/>
      <c r="H49" s="218"/>
      <c r="J49" s="218"/>
      <c r="K49" s="113" t="s">
        <v>9</v>
      </c>
      <c r="L49" s="107"/>
      <c r="M49" s="107"/>
      <c r="N49" s="107"/>
      <c r="O49" s="107"/>
      <c r="P49" s="159"/>
      <c r="Q49" s="107"/>
      <c r="R49" s="77">
        <f>SUM(R29:R48)</f>
        <v>0</v>
      </c>
      <c r="S49" s="198"/>
    </row>
    <row r="50" spans="1:19" ht="15.6" customHeight="1" x14ac:dyDescent="0.3">
      <c r="A50" s="218"/>
      <c r="D50" s="218"/>
      <c r="E50" s="218"/>
      <c r="G50" s="218"/>
      <c r="H50" s="218"/>
      <c r="J50" s="218"/>
      <c r="K50" s="378" t="s">
        <v>124</v>
      </c>
      <c r="L50" s="379"/>
      <c r="M50" s="379"/>
      <c r="N50" s="379"/>
      <c r="O50" s="379"/>
      <c r="P50" s="369" t="s">
        <v>15</v>
      </c>
      <c r="Q50" s="369"/>
      <c r="R50" s="128">
        <f>N25+R25+R49</f>
        <v>0</v>
      </c>
      <c r="S50" s="199"/>
    </row>
    <row r="51" spans="1:19" ht="25.5" customHeight="1" x14ac:dyDescent="0.3">
      <c r="A51" s="218"/>
      <c r="D51" s="218"/>
      <c r="E51" s="218"/>
      <c r="G51" s="218"/>
      <c r="H51" s="218"/>
      <c r="J51" s="218"/>
      <c r="K51" s="174"/>
      <c r="L51" s="175"/>
      <c r="M51" s="175"/>
      <c r="N51" s="175"/>
      <c r="O51" s="175"/>
      <c r="P51" s="176"/>
      <c r="Q51" s="176"/>
      <c r="R51" s="177"/>
      <c r="S51" s="176"/>
    </row>
    <row r="52" spans="1:19" ht="23.25" customHeight="1" x14ac:dyDescent="0.3">
      <c r="A52" s="294" t="str">
        <f>A1</f>
        <v>2016-2017 WSIPC Microsoft EES Worksheet Oct - Sept 2017</v>
      </c>
      <c r="B52" s="295"/>
      <c r="C52" s="295"/>
      <c r="D52" s="295"/>
      <c r="E52" s="295"/>
      <c r="F52" s="295"/>
      <c r="G52" s="295"/>
      <c r="H52" s="295"/>
      <c r="I52" s="295"/>
      <c r="J52" s="207"/>
      <c r="K52" s="174"/>
      <c r="L52" s="175"/>
      <c r="M52" s="175"/>
      <c r="N52" s="175"/>
      <c r="O52" s="175"/>
      <c r="P52" s="176"/>
      <c r="Q52" s="176"/>
      <c r="R52" s="177"/>
      <c r="S52" s="176"/>
    </row>
    <row r="53" spans="1:19" ht="23.25" customHeight="1" x14ac:dyDescent="0.3">
      <c r="A53" s="100"/>
      <c r="B53" s="339"/>
      <c r="C53" s="340"/>
      <c r="D53" s="101"/>
      <c r="E53" s="102"/>
      <c r="F53" s="101"/>
      <c r="G53" s="102"/>
      <c r="H53" s="98"/>
      <c r="I53" s="98"/>
      <c r="J53" s="99"/>
      <c r="K53" s="174"/>
      <c r="L53" s="175"/>
      <c r="M53" s="175"/>
      <c r="N53" s="175"/>
      <c r="O53" s="175"/>
      <c r="P53" s="176"/>
      <c r="Q53" s="176"/>
      <c r="R53" s="177"/>
      <c r="S53" s="176"/>
    </row>
    <row r="54" spans="1:19" ht="33" customHeight="1" x14ac:dyDescent="0.3">
      <c r="A54" s="97" t="s">
        <v>56</v>
      </c>
      <c r="B54" s="139"/>
      <c r="C54" s="140"/>
      <c r="D54" s="146" t="s">
        <v>28</v>
      </c>
      <c r="E54" s="147"/>
      <c r="F54" s="181" t="s">
        <v>29</v>
      </c>
      <c r="G54" s="147"/>
      <c r="H54" s="98" t="s">
        <v>4</v>
      </c>
      <c r="I54" s="98"/>
      <c r="J54" s="229"/>
      <c r="K54" s="174"/>
      <c r="L54" s="175"/>
      <c r="M54" s="175"/>
      <c r="N54" s="175"/>
      <c r="O54" s="175"/>
      <c r="P54" s="176"/>
      <c r="Q54" s="176"/>
      <c r="R54" s="177"/>
    </row>
    <row r="55" spans="1:19" ht="25.5" customHeight="1" x14ac:dyDescent="0.3">
      <c r="A55" s="10"/>
      <c r="B55" s="141"/>
      <c r="C55" s="138"/>
      <c r="D55" s="11"/>
      <c r="E55" s="13"/>
      <c r="F55" s="14"/>
      <c r="G55" s="141"/>
      <c r="H55" s="12"/>
      <c r="I55" s="12"/>
      <c r="J55" s="231"/>
      <c r="K55" s="174"/>
      <c r="L55" s="175"/>
      <c r="M55" s="175"/>
      <c r="N55" s="175"/>
      <c r="O55" s="175"/>
      <c r="P55" s="176"/>
      <c r="Q55" s="176"/>
      <c r="R55" s="177"/>
    </row>
    <row r="56" spans="1:19" ht="25.5" customHeight="1" x14ac:dyDescent="0.3">
      <c r="A56" s="20" t="s">
        <v>7</v>
      </c>
      <c r="B56" s="142" t="s">
        <v>42</v>
      </c>
      <c r="C56" s="204"/>
      <c r="D56" s="21" t="s">
        <v>59</v>
      </c>
      <c r="E56" s="22"/>
      <c r="F56" s="21" t="s">
        <v>59</v>
      </c>
      <c r="G56" s="142"/>
      <c r="H56" s="92" t="s">
        <v>42</v>
      </c>
      <c r="I56" s="92"/>
      <c r="J56" s="93"/>
    </row>
    <row r="57" spans="1:19" ht="15.75" customHeight="1" x14ac:dyDescent="0.3">
      <c r="A57" s="253" t="s">
        <v>133</v>
      </c>
      <c r="B57" s="272" t="s">
        <v>96</v>
      </c>
      <c r="C57" s="273"/>
      <c r="D57" s="109"/>
      <c r="E57" s="27"/>
      <c r="F57" s="110"/>
      <c r="G57" s="203"/>
      <c r="H57" s="94"/>
      <c r="I57" s="94"/>
      <c r="J57" s="95"/>
    </row>
    <row r="58" spans="1:19" ht="15.75" customHeight="1" x14ac:dyDescent="0.3">
      <c r="A58" s="253" t="s">
        <v>134</v>
      </c>
      <c r="B58" s="272" t="s">
        <v>95</v>
      </c>
      <c r="C58" s="273"/>
      <c r="D58" s="109"/>
      <c r="E58" s="27"/>
      <c r="F58" s="110"/>
      <c r="G58" s="203"/>
      <c r="H58" s="94"/>
      <c r="I58" s="94"/>
      <c r="J58" s="95"/>
    </row>
    <row r="59" spans="1:19" x14ac:dyDescent="0.3">
      <c r="A59" s="254" t="s">
        <v>94</v>
      </c>
      <c r="B59" s="272" t="s">
        <v>43</v>
      </c>
      <c r="C59" s="273"/>
      <c r="D59" s="109"/>
      <c r="E59" s="27"/>
      <c r="F59" s="110"/>
      <c r="G59" s="203"/>
      <c r="H59" s="94"/>
      <c r="I59" s="94"/>
      <c r="J59" s="95"/>
    </row>
    <row r="60" spans="1:19" ht="15.75" customHeight="1" x14ac:dyDescent="0.3">
      <c r="A60" s="255" t="s">
        <v>93</v>
      </c>
      <c r="B60" s="272" t="s">
        <v>67</v>
      </c>
      <c r="C60" s="273"/>
      <c r="D60" s="109"/>
      <c r="E60" s="27"/>
      <c r="F60" s="110"/>
      <c r="G60" s="203"/>
      <c r="H60" s="94"/>
      <c r="I60" s="94"/>
      <c r="J60" s="95"/>
    </row>
    <row r="61" spans="1:19" ht="15.75" customHeight="1" x14ac:dyDescent="0.3">
      <c r="A61" s="255" t="s">
        <v>140</v>
      </c>
      <c r="B61" s="272" t="s">
        <v>139</v>
      </c>
      <c r="C61" s="273"/>
      <c r="D61" s="109"/>
      <c r="E61" s="27"/>
      <c r="F61" s="261"/>
      <c r="G61" s="203"/>
      <c r="H61" s="94"/>
      <c r="I61" s="94"/>
      <c r="J61" s="95"/>
    </row>
    <row r="62" spans="1:19" ht="23.25" customHeight="1" x14ac:dyDescent="0.3">
      <c r="A62" s="256" t="s">
        <v>97</v>
      </c>
      <c r="B62" s="272" t="s">
        <v>44</v>
      </c>
      <c r="C62" s="273"/>
      <c r="D62" s="109"/>
      <c r="E62" s="27"/>
      <c r="F62" s="110"/>
      <c r="G62" s="203"/>
      <c r="H62" s="94"/>
      <c r="I62" s="94"/>
      <c r="J62" s="95"/>
    </row>
    <row r="63" spans="1:19" ht="20.25" customHeight="1" x14ac:dyDescent="0.3">
      <c r="A63" s="256" t="s">
        <v>99</v>
      </c>
      <c r="B63" s="272" t="s">
        <v>98</v>
      </c>
      <c r="C63" s="273"/>
      <c r="D63" s="109"/>
      <c r="E63" s="27"/>
      <c r="F63" s="110"/>
      <c r="G63" s="203"/>
      <c r="H63" s="94"/>
      <c r="I63" s="94"/>
      <c r="J63" s="95"/>
      <c r="S63" s="195"/>
    </row>
    <row r="64" spans="1:19" ht="26.25" customHeight="1" x14ac:dyDescent="0.3">
      <c r="A64" s="256" t="s">
        <v>120</v>
      </c>
      <c r="B64" s="272" t="s">
        <v>117</v>
      </c>
      <c r="C64" s="273"/>
      <c r="D64" s="200"/>
      <c r="E64" s="27"/>
      <c r="F64" s="110"/>
      <c r="G64" s="203"/>
      <c r="H64" s="94" t="s">
        <v>83</v>
      </c>
      <c r="I64" s="94"/>
      <c r="J64" s="95"/>
      <c r="K64" s="195"/>
      <c r="N64" s="195"/>
      <c r="O64" s="195"/>
      <c r="Q64" s="195"/>
      <c r="R64" s="195"/>
    </row>
    <row r="65" spans="1:10" ht="15.75" customHeight="1" x14ac:dyDescent="0.3">
      <c r="A65" s="256" t="s">
        <v>110</v>
      </c>
      <c r="B65" s="272" t="s">
        <v>111</v>
      </c>
      <c r="C65" s="273"/>
      <c r="D65" s="200"/>
      <c r="E65" s="27"/>
      <c r="F65" s="110"/>
      <c r="G65" s="203"/>
      <c r="H65" s="94"/>
      <c r="I65" s="94"/>
      <c r="J65" s="95"/>
    </row>
    <row r="66" spans="1:10" ht="15.75" customHeight="1" x14ac:dyDescent="0.3">
      <c r="A66" s="256" t="s">
        <v>135</v>
      </c>
      <c r="B66" s="272" t="s">
        <v>136</v>
      </c>
      <c r="C66" s="273"/>
      <c r="D66" s="109"/>
      <c r="E66" s="27"/>
      <c r="F66" s="110"/>
      <c r="G66" s="203"/>
      <c r="H66" s="94"/>
      <c r="I66" s="94"/>
      <c r="J66" s="95"/>
    </row>
    <row r="67" spans="1:10" ht="15.75" customHeight="1" x14ac:dyDescent="0.3">
      <c r="A67" s="256" t="s">
        <v>137</v>
      </c>
      <c r="B67" s="272" t="s">
        <v>138</v>
      </c>
      <c r="C67" s="273"/>
      <c r="D67" s="109"/>
      <c r="E67" s="27"/>
      <c r="F67" s="110"/>
      <c r="G67" s="203"/>
      <c r="H67" s="94"/>
      <c r="I67" s="94"/>
      <c r="J67" s="95"/>
    </row>
    <row r="68" spans="1:10" ht="15.75" customHeight="1" x14ac:dyDescent="0.3">
      <c r="A68" s="255" t="s">
        <v>46</v>
      </c>
      <c r="B68" s="272" t="s">
        <v>45</v>
      </c>
      <c r="C68" s="273"/>
      <c r="D68" s="109"/>
      <c r="E68" s="27"/>
      <c r="F68" s="110"/>
      <c r="G68" s="203"/>
      <c r="H68" s="94"/>
      <c r="I68" s="94"/>
      <c r="J68" s="95"/>
    </row>
    <row r="69" spans="1:10" ht="15.75" customHeight="1" x14ac:dyDescent="0.3">
      <c r="A69" s="255" t="s">
        <v>100</v>
      </c>
      <c r="B69" s="272" t="s">
        <v>82</v>
      </c>
      <c r="C69" s="273"/>
      <c r="D69" s="109"/>
      <c r="E69" s="27"/>
      <c r="F69" s="190"/>
      <c r="G69" s="203"/>
      <c r="H69" s="94"/>
      <c r="I69" s="94"/>
      <c r="J69" s="95"/>
    </row>
    <row r="70" spans="1:10" ht="15.75" customHeight="1" x14ac:dyDescent="0.3">
      <c r="A70" s="255" t="s">
        <v>101</v>
      </c>
      <c r="B70" s="272" t="s">
        <v>75</v>
      </c>
      <c r="C70" s="273"/>
      <c r="D70" s="109"/>
      <c r="E70" s="27"/>
      <c r="F70" s="110"/>
      <c r="G70" s="203"/>
      <c r="H70" s="94"/>
      <c r="I70" s="94"/>
      <c r="J70" s="95"/>
    </row>
    <row r="71" spans="1:10" ht="15.75" customHeight="1" x14ac:dyDescent="0.3">
      <c r="A71" s="257" t="s">
        <v>102</v>
      </c>
      <c r="B71" s="272" t="s">
        <v>47</v>
      </c>
      <c r="C71" s="273"/>
      <c r="D71" s="109"/>
      <c r="E71" s="27"/>
      <c r="F71" s="110"/>
      <c r="G71" s="203"/>
      <c r="H71" s="94"/>
      <c r="I71" s="94"/>
      <c r="J71" s="95"/>
    </row>
    <row r="72" spans="1:10" ht="15.75" customHeight="1" x14ac:dyDescent="0.3">
      <c r="A72" s="255" t="s">
        <v>103</v>
      </c>
      <c r="B72" s="272" t="s">
        <v>48</v>
      </c>
      <c r="C72" s="273"/>
      <c r="D72" s="109"/>
      <c r="E72" s="27"/>
      <c r="F72" s="110"/>
      <c r="G72" s="203"/>
      <c r="H72" s="94"/>
      <c r="I72" s="94"/>
      <c r="J72" s="95"/>
    </row>
    <row r="73" spans="1:10" ht="13.5" customHeight="1" x14ac:dyDescent="0.3">
      <c r="A73" s="254" t="s">
        <v>127</v>
      </c>
      <c r="B73" s="272" t="s">
        <v>128</v>
      </c>
      <c r="C73" s="273"/>
      <c r="D73" s="109"/>
      <c r="E73" s="194"/>
      <c r="F73" s="110"/>
      <c r="G73" s="203"/>
      <c r="H73" s="94"/>
      <c r="I73" s="94"/>
      <c r="J73" s="95"/>
    </row>
    <row r="74" spans="1:10" ht="29.4" customHeight="1" x14ac:dyDescent="0.3">
      <c r="A74" s="254" t="s">
        <v>141</v>
      </c>
      <c r="B74" s="277" t="s">
        <v>142</v>
      </c>
      <c r="C74" s="278"/>
      <c r="D74" s="265"/>
      <c r="E74" s="60"/>
      <c r="F74" s="266">
        <f>IF($L$11=$F$26,$C$32,)</f>
        <v>0</v>
      </c>
      <c r="G74" s="262"/>
      <c r="H74" s="263"/>
      <c r="I74" s="263"/>
      <c r="J74" s="264"/>
    </row>
    <row r="75" spans="1:10" ht="31.5" customHeight="1" x14ac:dyDescent="0.3">
      <c r="A75" s="34"/>
      <c r="B75" s="57"/>
      <c r="C75" s="57"/>
      <c r="D75" s="56"/>
      <c r="E75" s="58"/>
      <c r="F75" s="56"/>
      <c r="G75" s="57"/>
      <c r="H75" s="57"/>
      <c r="I75" s="57"/>
      <c r="J75" s="59"/>
    </row>
    <row r="76" spans="1:10" ht="36.75" customHeight="1" x14ac:dyDescent="0.3">
      <c r="A76" s="156" t="s">
        <v>30</v>
      </c>
      <c r="B76" s="157"/>
      <c r="C76" s="157"/>
      <c r="D76" s="157"/>
      <c r="E76" s="157"/>
      <c r="F76" s="157"/>
      <c r="G76" s="157"/>
      <c r="H76" s="157"/>
      <c r="I76" s="157"/>
      <c r="J76" s="226"/>
    </row>
    <row r="77" spans="1:10" ht="21.75" customHeight="1" x14ac:dyDescent="0.3">
      <c r="A77" s="221" t="s">
        <v>12</v>
      </c>
      <c r="B77" s="222"/>
      <c r="C77" s="222"/>
      <c r="D77" s="222"/>
      <c r="E77" s="222"/>
      <c r="F77" s="65" t="s">
        <v>112</v>
      </c>
      <c r="G77" s="143" t="s">
        <v>42</v>
      </c>
      <c r="H77" s="136"/>
      <c r="I77" s="136"/>
      <c r="J77" s="137"/>
    </row>
    <row r="78" spans="1:10" ht="15.75" customHeight="1" x14ac:dyDescent="0.3">
      <c r="A78" s="274" t="s">
        <v>129</v>
      </c>
      <c r="B78" s="275"/>
      <c r="C78" s="275"/>
      <c r="D78" s="275"/>
      <c r="E78" s="276"/>
      <c r="F78" s="189"/>
      <c r="G78" s="272" t="s">
        <v>130</v>
      </c>
      <c r="H78" s="273"/>
      <c r="I78" s="205"/>
      <c r="J78" s="204"/>
    </row>
    <row r="79" spans="1:10" ht="15.75" customHeight="1" x14ac:dyDescent="0.3">
      <c r="A79" s="235" t="s">
        <v>104</v>
      </c>
      <c r="B79" s="236"/>
      <c r="C79" s="236"/>
      <c r="D79" s="236"/>
      <c r="E79" s="237"/>
      <c r="F79" s="189"/>
      <c r="G79" s="285" t="s">
        <v>118</v>
      </c>
      <c r="H79" s="286"/>
      <c r="I79" s="206"/>
      <c r="J79" s="179"/>
    </row>
    <row r="80" spans="1:10" ht="15.75" customHeight="1" x14ac:dyDescent="0.3">
      <c r="A80" s="238" t="s">
        <v>49</v>
      </c>
      <c r="B80" s="239"/>
      <c r="C80" s="239"/>
      <c r="D80" s="239"/>
      <c r="E80" s="240"/>
      <c r="F80" s="189"/>
      <c r="G80" s="283" t="s">
        <v>50</v>
      </c>
      <c r="H80" s="284"/>
      <c r="I80" s="202"/>
      <c r="J80" s="180"/>
    </row>
    <row r="81" spans="1:19" ht="15.75" customHeight="1" x14ac:dyDescent="0.3">
      <c r="A81" s="238" t="s">
        <v>84</v>
      </c>
      <c r="B81" s="236"/>
      <c r="C81" s="236"/>
      <c r="D81" s="236"/>
      <c r="E81" s="237"/>
      <c r="F81" s="189"/>
      <c r="G81" s="283" t="s">
        <v>86</v>
      </c>
      <c r="H81" s="284"/>
      <c r="I81" s="202"/>
      <c r="J81" s="137"/>
    </row>
    <row r="82" spans="1:19" ht="15.75" customHeight="1" x14ac:dyDescent="0.3">
      <c r="A82" s="235" t="s">
        <v>85</v>
      </c>
      <c r="B82" s="236"/>
      <c r="C82" s="236"/>
      <c r="D82" s="236"/>
      <c r="E82" s="237"/>
      <c r="F82" s="189"/>
      <c r="G82" s="283" t="s">
        <v>88</v>
      </c>
      <c r="H82" s="284"/>
      <c r="I82" s="202"/>
      <c r="J82" s="137"/>
    </row>
    <row r="83" spans="1:19" ht="15.75" customHeight="1" x14ac:dyDescent="0.3">
      <c r="A83" s="289" t="s">
        <v>122</v>
      </c>
      <c r="B83" s="290"/>
      <c r="C83" s="290"/>
      <c r="D83" s="290"/>
      <c r="E83" s="291"/>
      <c r="F83" s="189"/>
      <c r="G83" s="283" t="s">
        <v>74</v>
      </c>
      <c r="H83" s="284"/>
      <c r="I83" s="202"/>
      <c r="J83" s="180"/>
    </row>
    <row r="84" spans="1:19" ht="15.75" customHeight="1" x14ac:dyDescent="0.3">
      <c r="A84" s="289" t="s">
        <v>123</v>
      </c>
      <c r="B84" s="292"/>
      <c r="C84" s="292"/>
      <c r="D84" s="292"/>
      <c r="E84" s="293"/>
      <c r="F84" s="189"/>
      <c r="G84" s="283" t="s">
        <v>89</v>
      </c>
      <c r="H84" s="284"/>
      <c r="I84" s="202"/>
      <c r="J84" s="137"/>
    </row>
    <row r="85" spans="1:19" ht="15.75" customHeight="1" x14ac:dyDescent="0.3">
      <c r="A85" s="238" t="s">
        <v>80</v>
      </c>
      <c r="B85" s="239"/>
      <c r="C85" s="239"/>
      <c r="D85" s="239"/>
      <c r="E85" s="240"/>
      <c r="F85" s="189"/>
      <c r="G85" s="283" t="s">
        <v>51</v>
      </c>
      <c r="H85" s="284"/>
      <c r="I85" s="202"/>
      <c r="J85" s="180"/>
    </row>
    <row r="86" spans="1:19" ht="15.75" customHeight="1" x14ac:dyDescent="0.3">
      <c r="A86" s="241" t="s">
        <v>105</v>
      </c>
      <c r="B86" s="242"/>
      <c r="C86" s="242"/>
      <c r="D86" s="242"/>
      <c r="E86" s="243"/>
      <c r="F86" s="189"/>
      <c r="G86" s="283" t="s">
        <v>52</v>
      </c>
      <c r="H86" s="284"/>
      <c r="I86" s="202"/>
      <c r="J86" s="180"/>
    </row>
    <row r="87" spans="1:19" ht="15.75" customHeight="1" x14ac:dyDescent="0.3">
      <c r="A87" s="244" t="s">
        <v>106</v>
      </c>
      <c r="B87" s="245"/>
      <c r="C87" s="245"/>
      <c r="D87" s="245"/>
      <c r="E87" s="246"/>
      <c r="F87" s="189"/>
      <c r="G87" s="287" t="s">
        <v>63</v>
      </c>
      <c r="H87" s="288"/>
      <c r="I87" s="201"/>
      <c r="J87" s="178"/>
    </row>
    <row r="88" spans="1:19" s="115" customFormat="1" ht="15.75" customHeight="1" x14ac:dyDescent="0.3">
      <c r="A88" s="244" t="s">
        <v>107</v>
      </c>
      <c r="B88" s="245"/>
      <c r="C88" s="245"/>
      <c r="D88" s="245"/>
      <c r="E88" s="246"/>
      <c r="F88" s="189"/>
      <c r="G88" s="287" t="s">
        <v>64</v>
      </c>
      <c r="H88" s="288"/>
      <c r="I88" s="201"/>
      <c r="J88" s="178"/>
      <c r="K88" s="78"/>
      <c r="L88" s="80"/>
      <c r="M88" s="79"/>
      <c r="N88" s="78"/>
      <c r="O88" s="78"/>
      <c r="P88" s="80"/>
      <c r="Q88" s="78"/>
      <c r="R88" s="78"/>
    </row>
    <row r="89" spans="1:19" s="115" customFormat="1" ht="15.75" customHeight="1" x14ac:dyDescent="0.3">
      <c r="A89" s="247" t="s">
        <v>61</v>
      </c>
      <c r="B89" s="248"/>
      <c r="C89" s="248"/>
      <c r="D89" s="248"/>
      <c r="E89" s="249"/>
      <c r="F89" s="189"/>
      <c r="G89" s="287" t="s">
        <v>65</v>
      </c>
      <c r="H89" s="288"/>
      <c r="I89" s="201"/>
      <c r="J89" s="178"/>
      <c r="K89" s="78"/>
      <c r="L89" s="80"/>
      <c r="M89" s="79"/>
      <c r="N89" s="78"/>
      <c r="O89" s="78"/>
      <c r="P89" s="80"/>
      <c r="Q89" s="78"/>
      <c r="R89" s="78"/>
    </row>
    <row r="90" spans="1:19" s="115" customFormat="1" ht="15.75" customHeight="1" x14ac:dyDescent="0.3">
      <c r="A90" s="247" t="s">
        <v>62</v>
      </c>
      <c r="B90" s="248"/>
      <c r="C90" s="248"/>
      <c r="D90" s="248"/>
      <c r="E90" s="249"/>
      <c r="F90" s="189"/>
      <c r="G90" s="287" t="s">
        <v>66</v>
      </c>
      <c r="H90" s="288"/>
      <c r="I90" s="201"/>
      <c r="J90" s="178"/>
    </row>
    <row r="91" spans="1:19" s="115" customFormat="1" ht="15.75" customHeight="1" x14ac:dyDescent="0.3">
      <c r="A91" s="235" t="s">
        <v>132</v>
      </c>
      <c r="B91" s="236"/>
      <c r="C91" s="236"/>
      <c r="D91" s="236"/>
      <c r="E91" s="237"/>
      <c r="F91" s="189"/>
      <c r="G91" s="283" t="s">
        <v>131</v>
      </c>
      <c r="H91" s="284"/>
      <c r="I91" s="202"/>
      <c r="J91" s="137"/>
    </row>
    <row r="92" spans="1:19" ht="15.75" customHeight="1" x14ac:dyDescent="0.3">
      <c r="A92" s="235" t="s">
        <v>108</v>
      </c>
      <c r="B92" s="236"/>
      <c r="C92" s="236"/>
      <c r="D92" s="236"/>
      <c r="E92" s="237"/>
      <c r="F92" s="189"/>
      <c r="G92" s="283" t="s">
        <v>87</v>
      </c>
      <c r="H92" s="284"/>
      <c r="I92" s="202"/>
      <c r="J92" s="137"/>
      <c r="K92" s="115"/>
      <c r="L92" s="115"/>
      <c r="M92" s="115"/>
      <c r="N92" s="115"/>
      <c r="O92" s="115"/>
      <c r="P92" s="115"/>
      <c r="Q92" s="115"/>
      <c r="R92" s="115"/>
    </row>
    <row r="93" spans="1:19" s="124" customFormat="1" x14ac:dyDescent="0.3">
      <c r="A93" s="241" t="s">
        <v>109</v>
      </c>
      <c r="B93" s="242"/>
      <c r="C93" s="242"/>
      <c r="D93" s="242"/>
      <c r="E93" s="243"/>
      <c r="F93" s="189"/>
      <c r="G93" s="283" t="s">
        <v>68</v>
      </c>
      <c r="H93" s="284"/>
      <c r="I93" s="202"/>
      <c r="J93" s="180"/>
      <c r="K93" s="115"/>
      <c r="L93" s="115"/>
      <c r="M93" s="115"/>
      <c r="N93" s="115"/>
      <c r="O93" s="115"/>
      <c r="P93" s="115"/>
      <c r="Q93" s="115"/>
      <c r="R93" s="115"/>
      <c r="S93" s="130"/>
    </row>
    <row r="94" spans="1:19" x14ac:dyDescent="0.3">
      <c r="A94" s="241" t="s">
        <v>81</v>
      </c>
      <c r="B94" s="242"/>
      <c r="C94" s="242"/>
      <c r="D94" s="242"/>
      <c r="E94" s="243"/>
      <c r="F94" s="189"/>
      <c r="G94" s="283" t="s">
        <v>73</v>
      </c>
      <c r="H94" s="284"/>
      <c r="I94" s="202"/>
      <c r="J94" s="180"/>
      <c r="S94" s="31"/>
    </row>
    <row r="95" spans="1:19" ht="18" customHeight="1" x14ac:dyDescent="0.3">
      <c r="A95" s="241" t="s">
        <v>53</v>
      </c>
      <c r="B95" s="242"/>
      <c r="C95" s="242"/>
      <c r="D95" s="242"/>
      <c r="E95" s="243"/>
      <c r="F95" s="189"/>
      <c r="G95" s="283" t="s">
        <v>54</v>
      </c>
      <c r="H95" s="284"/>
      <c r="I95" s="202"/>
      <c r="J95" s="180"/>
      <c r="K95" s="31"/>
      <c r="L95" s="31"/>
      <c r="M95" s="31"/>
      <c r="N95" s="31"/>
      <c r="O95" s="31"/>
      <c r="P95" s="31"/>
      <c r="Q95" s="31"/>
      <c r="R95" s="31"/>
      <c r="S95" s="31"/>
    </row>
    <row r="96" spans="1:19" ht="15.75" customHeight="1" x14ac:dyDescent="0.3">
      <c r="A96" s="241" t="s">
        <v>77</v>
      </c>
      <c r="B96" s="242"/>
      <c r="C96" s="242"/>
      <c r="D96" s="242"/>
      <c r="E96" s="243"/>
      <c r="F96" s="189"/>
      <c r="G96" s="283" t="s">
        <v>69</v>
      </c>
      <c r="H96" s="284"/>
      <c r="I96" s="202"/>
      <c r="J96" s="180"/>
      <c r="K96" s="31"/>
      <c r="L96" s="31"/>
      <c r="M96" s="31"/>
      <c r="N96" s="31"/>
      <c r="O96" s="31"/>
      <c r="P96" s="31"/>
      <c r="Q96" s="31"/>
      <c r="R96" s="31"/>
      <c r="S96" s="31"/>
    </row>
    <row r="97" spans="1:19" x14ac:dyDescent="0.3">
      <c r="A97" s="250" t="s">
        <v>78</v>
      </c>
      <c r="B97" s="251"/>
      <c r="C97" s="251"/>
      <c r="D97" s="251"/>
      <c r="E97" s="252"/>
      <c r="F97" s="189"/>
      <c r="G97" s="283" t="s">
        <v>55</v>
      </c>
      <c r="H97" s="284"/>
      <c r="I97" s="202"/>
      <c r="J97" s="180"/>
      <c r="K97" s="31"/>
      <c r="L97" s="31"/>
      <c r="M97" s="31"/>
      <c r="N97" s="31"/>
      <c r="O97" s="31"/>
      <c r="P97" s="31"/>
      <c r="Q97" s="31"/>
      <c r="R97" s="31"/>
      <c r="S97" s="31"/>
    </row>
    <row r="98" spans="1:19" ht="23.1" customHeight="1" x14ac:dyDescent="0.3">
      <c r="A98" s="148"/>
      <c r="B98" s="75"/>
      <c r="C98" s="75"/>
      <c r="D98" s="75"/>
      <c r="E98" s="75"/>
      <c r="F98" s="75"/>
      <c r="G98" s="75"/>
      <c r="H98" s="76"/>
      <c r="I98" s="76"/>
      <c r="J98" s="227"/>
      <c r="K98" s="31"/>
      <c r="L98" s="31"/>
      <c r="M98" s="31"/>
      <c r="N98" s="31"/>
      <c r="O98" s="31"/>
      <c r="P98" s="31"/>
      <c r="Q98" s="31"/>
      <c r="R98" s="31"/>
      <c r="S98" s="31"/>
    </row>
    <row r="99" spans="1:19" x14ac:dyDescent="0.3">
      <c r="A99" s="149"/>
      <c r="B99" s="152"/>
      <c r="C99" s="153"/>
      <c r="D99" s="150"/>
      <c r="E99" s="151"/>
      <c r="F99" s="152"/>
      <c r="G99" s="153"/>
      <c r="H99" s="154"/>
      <c r="I99" s="154"/>
      <c r="J99" s="155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20.399999999999999" x14ac:dyDescent="0.3">
      <c r="A100" s="144" t="s">
        <v>70</v>
      </c>
      <c r="B100" s="145"/>
      <c r="C100" s="145"/>
      <c r="D100" s="145"/>
      <c r="E100" s="145"/>
      <c r="F100" s="145"/>
      <c r="G100" s="145"/>
      <c r="H100" s="145"/>
      <c r="I100" s="145"/>
      <c r="J100" s="230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x14ac:dyDescent="0.3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x14ac:dyDescent="0.3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x14ac:dyDescent="0.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x14ac:dyDescent="0.3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x14ac:dyDescent="0.3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x14ac:dyDescent="0.3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x14ac:dyDescent="0.3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x14ac:dyDescent="0.3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x14ac:dyDescent="0.3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x14ac:dyDescent="0.3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x14ac:dyDescent="0.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x14ac:dyDescent="0.3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x14ac:dyDescent="0.3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x14ac:dyDescent="0.3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x14ac:dyDescent="0.3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x14ac:dyDescent="0.3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x14ac:dyDescent="0.3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x14ac:dyDescent="0.3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x14ac:dyDescent="0.3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x14ac:dyDescent="0.3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x14ac:dyDescent="0.3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x14ac:dyDescent="0.3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x14ac:dyDescent="0.3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x14ac:dyDescent="0.3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x14ac:dyDescent="0.3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x14ac:dyDescent="0.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x14ac:dyDescent="0.3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x14ac:dyDescent="0.3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x14ac:dyDescent="0.3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x14ac:dyDescent="0.3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x14ac:dyDescent="0.3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x14ac:dyDescent="0.3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x14ac:dyDescent="0.3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x14ac:dyDescent="0.3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x14ac:dyDescent="0.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3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x14ac:dyDescent="0.3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x14ac:dyDescent="0.3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x14ac:dyDescent="0.3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x14ac:dyDescent="0.3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x14ac:dyDescent="0.3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x14ac:dyDescent="0.3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x14ac:dyDescent="0.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x14ac:dyDescent="0.3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x14ac:dyDescent="0.3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x14ac:dyDescent="0.3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x14ac:dyDescent="0.3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x14ac:dyDescent="0.3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3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3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x14ac:dyDescent="0.3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x14ac:dyDescent="0.3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x14ac:dyDescent="0.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x14ac:dyDescent="0.3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x14ac:dyDescent="0.3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x14ac:dyDescent="0.3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x14ac:dyDescent="0.3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x14ac:dyDescent="0.3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x14ac:dyDescent="0.3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x14ac:dyDescent="0.3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x14ac:dyDescent="0.3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x14ac:dyDescent="0.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x14ac:dyDescent="0.3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x14ac:dyDescent="0.3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x14ac:dyDescent="0.3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x14ac:dyDescent="0.3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x14ac:dyDescent="0.3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x14ac:dyDescent="0.3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x14ac:dyDescent="0.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x14ac:dyDescent="0.3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x14ac:dyDescent="0.3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x14ac:dyDescent="0.3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x14ac:dyDescent="0.3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x14ac:dyDescent="0.3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x14ac:dyDescent="0.3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x14ac:dyDescent="0.3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x14ac:dyDescent="0.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x14ac:dyDescent="0.3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x14ac:dyDescent="0.3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x14ac:dyDescent="0.3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x14ac:dyDescent="0.3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x14ac:dyDescent="0.3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x14ac:dyDescent="0.3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x14ac:dyDescent="0.3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x14ac:dyDescent="0.3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x14ac:dyDescent="0.3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x14ac:dyDescent="0.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x14ac:dyDescent="0.3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x14ac:dyDescent="0.3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x14ac:dyDescent="0.3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x14ac:dyDescent="0.3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x14ac:dyDescent="0.3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x14ac:dyDescent="0.3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x14ac:dyDescent="0.3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x14ac:dyDescent="0.3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x14ac:dyDescent="0.3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x14ac:dyDescent="0.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x14ac:dyDescent="0.3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x14ac:dyDescent="0.3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x14ac:dyDescent="0.3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x14ac:dyDescent="0.3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x14ac:dyDescent="0.3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x14ac:dyDescent="0.3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x14ac:dyDescent="0.3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x14ac:dyDescent="0.3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x14ac:dyDescent="0.3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x14ac:dyDescent="0.3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x14ac:dyDescent="0.3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x14ac:dyDescent="0.3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x14ac:dyDescent="0.3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x14ac:dyDescent="0.3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x14ac:dyDescent="0.3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x14ac:dyDescent="0.3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x14ac:dyDescent="0.3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x14ac:dyDescent="0.3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x14ac:dyDescent="0.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x14ac:dyDescent="0.3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x14ac:dyDescent="0.3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x14ac:dyDescent="0.3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x14ac:dyDescent="0.3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x14ac:dyDescent="0.3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x14ac:dyDescent="0.3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 x14ac:dyDescent="0.3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 x14ac:dyDescent="0.3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x14ac:dyDescent="0.3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x14ac:dyDescent="0.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x14ac:dyDescent="0.3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x14ac:dyDescent="0.3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x14ac:dyDescent="0.3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x14ac:dyDescent="0.3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x14ac:dyDescent="0.3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x14ac:dyDescent="0.3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x14ac:dyDescent="0.3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x14ac:dyDescent="0.3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x14ac:dyDescent="0.3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x14ac:dyDescent="0.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x14ac:dyDescent="0.3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x14ac:dyDescent="0.3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x14ac:dyDescent="0.3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 x14ac:dyDescent="0.3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x14ac:dyDescent="0.3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x14ac:dyDescent="0.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x14ac:dyDescent="0.3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x14ac:dyDescent="0.3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 x14ac:dyDescent="0.3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 x14ac:dyDescent="0.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x14ac:dyDescent="0.3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x14ac:dyDescent="0.3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x14ac:dyDescent="0.3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x14ac:dyDescent="0.3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x14ac:dyDescent="0.3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 x14ac:dyDescent="0.3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x14ac:dyDescent="0.3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x14ac:dyDescent="0.3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x14ac:dyDescent="0.3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x14ac:dyDescent="0.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x14ac:dyDescent="0.3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x14ac:dyDescent="0.3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x14ac:dyDescent="0.3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x14ac:dyDescent="0.3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x14ac:dyDescent="0.3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x14ac:dyDescent="0.3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x14ac:dyDescent="0.3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x14ac:dyDescent="0.3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x14ac:dyDescent="0.3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x14ac:dyDescent="0.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x14ac:dyDescent="0.3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x14ac:dyDescent="0.3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x14ac:dyDescent="0.3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x14ac:dyDescent="0.3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x14ac:dyDescent="0.3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x14ac:dyDescent="0.3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x14ac:dyDescent="0.3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x14ac:dyDescent="0.3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x14ac:dyDescent="0.3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x14ac:dyDescent="0.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x14ac:dyDescent="0.3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x14ac:dyDescent="0.3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x14ac:dyDescent="0.3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x14ac:dyDescent="0.3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x14ac:dyDescent="0.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x14ac:dyDescent="0.3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x14ac:dyDescent="0.3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x14ac:dyDescent="0.3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x14ac:dyDescent="0.3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x14ac:dyDescent="0.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x14ac:dyDescent="0.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x14ac:dyDescent="0.3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x14ac:dyDescent="0.3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x14ac:dyDescent="0.3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x14ac:dyDescent="0.3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x14ac:dyDescent="0.3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x14ac:dyDescent="0.3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x14ac:dyDescent="0.3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 x14ac:dyDescent="0.3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x14ac:dyDescent="0.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 x14ac:dyDescent="0.3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x14ac:dyDescent="0.3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x14ac:dyDescent="0.3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x14ac:dyDescent="0.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x14ac:dyDescent="0.3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x14ac:dyDescent="0.3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 x14ac:dyDescent="0.3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x14ac:dyDescent="0.3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x14ac:dyDescent="0.3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x14ac:dyDescent="0.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x14ac:dyDescent="0.3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x14ac:dyDescent="0.3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x14ac:dyDescent="0.3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x14ac:dyDescent="0.3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 x14ac:dyDescent="0.3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x14ac:dyDescent="0.3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x14ac:dyDescent="0.3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 x14ac:dyDescent="0.3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x14ac:dyDescent="0.3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x14ac:dyDescent="0.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x14ac:dyDescent="0.3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x14ac:dyDescent="0.3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 x14ac:dyDescent="0.3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x14ac:dyDescent="0.3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x14ac:dyDescent="0.3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x14ac:dyDescent="0.3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x14ac:dyDescent="0.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x14ac:dyDescent="0.3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x14ac:dyDescent="0.3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x14ac:dyDescent="0.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x14ac:dyDescent="0.3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x14ac:dyDescent="0.3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x14ac:dyDescent="0.3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x14ac:dyDescent="0.3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x14ac:dyDescent="0.3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x14ac:dyDescent="0.3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x14ac:dyDescent="0.3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x14ac:dyDescent="0.3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x14ac:dyDescent="0.3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x14ac:dyDescent="0.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x14ac:dyDescent="0.3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x14ac:dyDescent="0.3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x14ac:dyDescent="0.3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x14ac:dyDescent="0.3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x14ac:dyDescent="0.3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x14ac:dyDescent="0.3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x14ac:dyDescent="0.3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x14ac:dyDescent="0.3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x14ac:dyDescent="0.3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x14ac:dyDescent="0.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 x14ac:dyDescent="0.3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 x14ac:dyDescent="0.3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 x14ac:dyDescent="0.3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x14ac:dyDescent="0.3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 x14ac:dyDescent="0.3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 x14ac:dyDescent="0.3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</row>
    <row r="370" spans="1:19" x14ac:dyDescent="0.3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1:19" x14ac:dyDescent="0.3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1:19" x14ac:dyDescent="0.3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1:19" x14ac:dyDescent="0.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1:19" x14ac:dyDescent="0.3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1:19" x14ac:dyDescent="0.3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1:19" x14ac:dyDescent="0.3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1:19" x14ac:dyDescent="0.3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</row>
    <row r="378" spans="1:19" x14ac:dyDescent="0.3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</row>
    <row r="379" spans="1:19" x14ac:dyDescent="0.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1:19" x14ac:dyDescent="0.3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1:19" x14ac:dyDescent="0.3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1:19" x14ac:dyDescent="0.3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1:19" x14ac:dyDescent="0.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1:19" x14ac:dyDescent="0.3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1:19" x14ac:dyDescent="0.3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</row>
    <row r="386" spans="1:19" x14ac:dyDescent="0.3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1:19" x14ac:dyDescent="0.3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1:19" x14ac:dyDescent="0.3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1:19" x14ac:dyDescent="0.3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1:19" x14ac:dyDescent="0.3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1:19" x14ac:dyDescent="0.3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1:19" x14ac:dyDescent="0.3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1:19" x14ac:dyDescent="0.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</row>
    <row r="394" spans="1:19" x14ac:dyDescent="0.3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1:19" x14ac:dyDescent="0.3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1:19" x14ac:dyDescent="0.3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1:19" x14ac:dyDescent="0.3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1:19" x14ac:dyDescent="0.3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1:19" x14ac:dyDescent="0.3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1:19" x14ac:dyDescent="0.3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1:19" x14ac:dyDescent="0.3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</row>
    <row r="402" spans="1:19" x14ac:dyDescent="0.3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</row>
    <row r="403" spans="1:19" x14ac:dyDescent="0.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1:19" x14ac:dyDescent="0.3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1:19" x14ac:dyDescent="0.3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1:19" x14ac:dyDescent="0.3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1:19" x14ac:dyDescent="0.3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1:19" x14ac:dyDescent="0.3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1:19" x14ac:dyDescent="0.3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</row>
    <row r="410" spans="1:19" x14ac:dyDescent="0.3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</row>
    <row r="411" spans="1:19" x14ac:dyDescent="0.3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1:19" x14ac:dyDescent="0.3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1:19" x14ac:dyDescent="0.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1:19" x14ac:dyDescent="0.3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1:19" x14ac:dyDescent="0.3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</row>
    <row r="416" spans="1:19" x14ac:dyDescent="0.3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</row>
    <row r="417" spans="1:19" x14ac:dyDescent="0.3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1:19" x14ac:dyDescent="0.3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1:19" x14ac:dyDescent="0.3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1:19" x14ac:dyDescent="0.3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1:19" x14ac:dyDescent="0.3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</row>
    <row r="422" spans="1:19" x14ac:dyDescent="0.3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</row>
    <row r="423" spans="1:19" x14ac:dyDescent="0.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1:19" x14ac:dyDescent="0.3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1:19" x14ac:dyDescent="0.3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1:19" x14ac:dyDescent="0.3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1:19" x14ac:dyDescent="0.3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1:19" x14ac:dyDescent="0.3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1:19" x14ac:dyDescent="0.3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</row>
    <row r="430" spans="1:19" x14ac:dyDescent="0.3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</row>
    <row r="431" spans="1:19" x14ac:dyDescent="0.3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1:19" x14ac:dyDescent="0.3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1:19" x14ac:dyDescent="0.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1:19" x14ac:dyDescent="0.3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1:19" x14ac:dyDescent="0.3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1:19" x14ac:dyDescent="0.3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1:19" x14ac:dyDescent="0.3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</row>
    <row r="438" spans="1:19" x14ac:dyDescent="0.3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</row>
    <row r="439" spans="1:19" x14ac:dyDescent="0.3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1:19" x14ac:dyDescent="0.3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1:19" x14ac:dyDescent="0.3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1:19" x14ac:dyDescent="0.3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1:19" x14ac:dyDescent="0.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</row>
    <row r="444" spans="1:19" x14ac:dyDescent="0.3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1:19" x14ac:dyDescent="0.3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</row>
    <row r="446" spans="1:19" x14ac:dyDescent="0.3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1:19" x14ac:dyDescent="0.3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1:19" x14ac:dyDescent="0.3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1:19" x14ac:dyDescent="0.3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1:19" x14ac:dyDescent="0.3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1:19" x14ac:dyDescent="0.3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1:19" x14ac:dyDescent="0.3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1:19" x14ac:dyDescent="0.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1:19" x14ac:dyDescent="0.3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1:19" x14ac:dyDescent="0.3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1:19" x14ac:dyDescent="0.3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1:19" x14ac:dyDescent="0.3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1:19" x14ac:dyDescent="0.3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1:19" x14ac:dyDescent="0.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0" spans="1:19" x14ac:dyDescent="0.3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</row>
    <row r="461" spans="1:19" x14ac:dyDescent="0.3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1:19" x14ac:dyDescent="0.3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1:19" x14ac:dyDescent="0.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1:19" x14ac:dyDescent="0.3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1:19" x14ac:dyDescent="0.3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</row>
    <row r="466" spans="1:19" x14ac:dyDescent="0.3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1:19" x14ac:dyDescent="0.3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</row>
    <row r="468" spans="1:19" x14ac:dyDescent="0.3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1:19" x14ac:dyDescent="0.3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1:19" x14ac:dyDescent="0.3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1:19" x14ac:dyDescent="0.3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1:19" x14ac:dyDescent="0.3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1:19" x14ac:dyDescent="0.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1:19" x14ac:dyDescent="0.3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</row>
    <row r="475" spans="1:19" x14ac:dyDescent="0.3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</row>
    <row r="476" spans="1:19" x14ac:dyDescent="0.3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1:19" x14ac:dyDescent="0.3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1:19" x14ac:dyDescent="0.3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1:19" x14ac:dyDescent="0.3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1:19" x14ac:dyDescent="0.3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1:19" x14ac:dyDescent="0.3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1:19" x14ac:dyDescent="0.3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</row>
    <row r="483" spans="1:19" x14ac:dyDescent="0.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</row>
    <row r="484" spans="1:19" x14ac:dyDescent="0.3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1:19" x14ac:dyDescent="0.3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1:19" x14ac:dyDescent="0.3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1:19" x14ac:dyDescent="0.3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1:19" x14ac:dyDescent="0.3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1:19" x14ac:dyDescent="0.3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1:19" x14ac:dyDescent="0.3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</row>
    <row r="491" spans="1:19" x14ac:dyDescent="0.3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</row>
    <row r="492" spans="1:19" x14ac:dyDescent="0.3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</row>
    <row r="493" spans="1:19" x14ac:dyDescent="0.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</row>
    <row r="494" spans="1:19" x14ac:dyDescent="0.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</row>
    <row r="495" spans="1:19" x14ac:dyDescent="0.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</row>
    <row r="496" spans="1:19" x14ac:dyDescent="0.3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</row>
    <row r="497" spans="1:19" x14ac:dyDescent="0.3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</row>
    <row r="498" spans="1:19" x14ac:dyDescent="0.3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</row>
    <row r="499" spans="1:19" x14ac:dyDescent="0.3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</row>
    <row r="500" spans="1:19" x14ac:dyDescent="0.3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1:19" x14ac:dyDescent="0.3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1:19" x14ac:dyDescent="0.3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1:19" x14ac:dyDescent="0.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1:19" x14ac:dyDescent="0.3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</row>
    <row r="505" spans="1:19" x14ac:dyDescent="0.3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</row>
    <row r="506" spans="1:19" x14ac:dyDescent="0.3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1:19" x14ac:dyDescent="0.3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1:19" x14ac:dyDescent="0.3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1:19" x14ac:dyDescent="0.3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1:19" x14ac:dyDescent="0.3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</row>
    <row r="511" spans="1:19" x14ac:dyDescent="0.3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</row>
    <row r="512" spans="1:19" x14ac:dyDescent="0.3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1:19" x14ac:dyDescent="0.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1:19" x14ac:dyDescent="0.3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1:19" x14ac:dyDescent="0.3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1:19" x14ac:dyDescent="0.3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1:19" x14ac:dyDescent="0.3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1:19" x14ac:dyDescent="0.3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</row>
    <row r="519" spans="1:19" x14ac:dyDescent="0.3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</row>
    <row r="520" spans="1:19" x14ac:dyDescent="0.3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1:19" x14ac:dyDescent="0.3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1:19" x14ac:dyDescent="0.3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1:19" x14ac:dyDescent="0.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1:19" x14ac:dyDescent="0.3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1:19" x14ac:dyDescent="0.3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1:19" x14ac:dyDescent="0.3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</row>
    <row r="527" spans="1:19" x14ac:dyDescent="0.3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</row>
    <row r="528" spans="1:19" x14ac:dyDescent="0.3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0" x14ac:dyDescent="0.3">
      <c r="A529" s="31"/>
      <c r="B529" s="31"/>
      <c r="C529" s="31"/>
      <c r="D529" s="31"/>
      <c r="E529" s="31"/>
      <c r="F529" s="31"/>
      <c r="G529" s="31"/>
      <c r="H529" s="31"/>
      <c r="I529" s="31"/>
      <c r="J529" s="31"/>
    </row>
    <row r="530" spans="1:10" x14ac:dyDescent="0.3">
      <c r="A530" s="31"/>
      <c r="B530" s="31"/>
      <c r="C530" s="31"/>
      <c r="D530" s="31"/>
      <c r="E530" s="31"/>
      <c r="F530" s="31"/>
      <c r="G530" s="31"/>
      <c r="H530" s="31"/>
      <c r="I530" s="31"/>
      <c r="J530" s="31"/>
    </row>
    <row r="531" spans="1:10" x14ac:dyDescent="0.3">
      <c r="A531" s="31"/>
      <c r="B531" s="31"/>
      <c r="C531" s="31"/>
      <c r="D531" s="31"/>
      <c r="E531" s="31"/>
      <c r="F531" s="31"/>
      <c r="G531" s="31"/>
      <c r="H531" s="31"/>
      <c r="I531" s="31"/>
      <c r="J531" s="31"/>
    </row>
    <row r="532" spans="1:10" x14ac:dyDescent="0.3">
      <c r="A532" s="31"/>
      <c r="B532" s="31"/>
      <c r="C532" s="31"/>
      <c r="D532" s="31"/>
      <c r="E532" s="31"/>
      <c r="F532" s="31"/>
      <c r="G532" s="31"/>
      <c r="H532" s="31"/>
      <c r="I532" s="31"/>
      <c r="J532" s="31"/>
    </row>
    <row r="533" spans="1:10" x14ac:dyDescent="0.3">
      <c r="A533" s="31"/>
      <c r="B533" s="31"/>
      <c r="C533" s="31"/>
      <c r="D533" s="31"/>
      <c r="E533" s="31"/>
      <c r="F533" s="31"/>
      <c r="G533" s="31"/>
      <c r="H533" s="31"/>
      <c r="I533" s="31"/>
      <c r="J533" s="31"/>
    </row>
    <row r="534" spans="1:10" x14ac:dyDescent="0.3">
      <c r="A534" s="31"/>
      <c r="B534" s="31"/>
      <c r="C534" s="31"/>
      <c r="D534" s="31"/>
      <c r="E534" s="31"/>
      <c r="F534" s="31"/>
      <c r="G534" s="31"/>
      <c r="H534" s="31"/>
      <c r="I534" s="31"/>
      <c r="J534" s="31"/>
    </row>
    <row r="535" spans="1:10" x14ac:dyDescent="0.3">
      <c r="A535" s="31"/>
      <c r="B535" s="31"/>
      <c r="C535" s="31"/>
      <c r="D535" s="31"/>
      <c r="E535" s="31"/>
      <c r="F535" s="31"/>
      <c r="G535" s="31"/>
      <c r="H535" s="31"/>
      <c r="I535" s="31"/>
      <c r="J535" s="31"/>
    </row>
    <row r="536" spans="1:10" x14ac:dyDescent="0.3">
      <c r="A536" s="31"/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1:10" x14ac:dyDescent="0.3">
      <c r="A537" s="31"/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1:10" x14ac:dyDescent="0.3">
      <c r="A538" s="31"/>
      <c r="B538" s="31"/>
      <c r="C538" s="31"/>
      <c r="D538" s="31"/>
      <c r="E538" s="31"/>
      <c r="F538" s="31"/>
      <c r="G538" s="31"/>
      <c r="H538" s="31"/>
      <c r="I538" s="31"/>
      <c r="J538" s="31"/>
    </row>
    <row r="539" spans="1:10" x14ac:dyDescent="0.3">
      <c r="A539" s="31"/>
      <c r="B539" s="31"/>
      <c r="C539" s="31"/>
      <c r="D539" s="31"/>
      <c r="E539" s="31"/>
      <c r="F539" s="31"/>
      <c r="G539" s="31"/>
      <c r="H539" s="31"/>
      <c r="I539" s="31"/>
      <c r="J539" s="31"/>
    </row>
    <row r="540" spans="1:10" x14ac:dyDescent="0.3">
      <c r="A540" s="31"/>
      <c r="B540" s="31"/>
      <c r="C540" s="31"/>
      <c r="D540" s="31"/>
      <c r="E540" s="31"/>
      <c r="F540" s="31"/>
      <c r="G540" s="31"/>
      <c r="H540" s="31"/>
      <c r="I540" s="31"/>
      <c r="J540" s="31"/>
    </row>
    <row r="541" spans="1:10" x14ac:dyDescent="0.3">
      <c r="A541" s="31"/>
      <c r="B541" s="31"/>
      <c r="C541" s="31"/>
      <c r="D541" s="31"/>
      <c r="E541" s="31"/>
      <c r="F541" s="31"/>
      <c r="G541" s="31"/>
      <c r="H541" s="31"/>
      <c r="I541" s="31"/>
      <c r="J541" s="31"/>
    </row>
    <row r="542" spans="1:10" x14ac:dyDescent="0.3">
      <c r="A542" s="31"/>
      <c r="B542" s="31"/>
      <c r="C542" s="31"/>
      <c r="D542" s="31"/>
      <c r="E542" s="31"/>
      <c r="F542" s="31"/>
      <c r="G542" s="31"/>
      <c r="H542" s="31"/>
      <c r="I542" s="31"/>
      <c r="J542" s="31"/>
    </row>
    <row r="543" spans="1:10" x14ac:dyDescent="0.3">
      <c r="A543" s="31"/>
      <c r="B543" s="31"/>
      <c r="C543" s="31"/>
      <c r="D543" s="31"/>
      <c r="E543" s="31"/>
      <c r="F543" s="31"/>
      <c r="G543" s="31"/>
      <c r="H543" s="31"/>
      <c r="I543" s="31"/>
      <c r="J543" s="31"/>
    </row>
    <row r="544" spans="1:10" x14ac:dyDescent="0.3">
      <c r="A544" s="31"/>
      <c r="B544" s="31"/>
      <c r="C544" s="31"/>
      <c r="D544" s="31"/>
      <c r="E544" s="31"/>
      <c r="F544" s="31"/>
      <c r="G544" s="31"/>
      <c r="H544" s="31"/>
      <c r="I544" s="31"/>
      <c r="J544" s="31"/>
    </row>
    <row r="545" spans="1:10" x14ac:dyDescent="0.3">
      <c r="A545" s="31"/>
      <c r="B545" s="31"/>
      <c r="C545" s="31"/>
      <c r="D545" s="31"/>
      <c r="E545" s="31"/>
      <c r="F545" s="31"/>
      <c r="G545" s="31"/>
      <c r="H545" s="31"/>
      <c r="I545" s="31"/>
      <c r="J545" s="31"/>
    </row>
    <row r="546" spans="1:10" x14ac:dyDescent="0.3">
      <c r="A546" s="31"/>
      <c r="B546" s="31"/>
      <c r="C546" s="31"/>
      <c r="D546" s="31"/>
      <c r="E546" s="31"/>
      <c r="F546" s="31"/>
      <c r="G546" s="31"/>
      <c r="H546" s="31"/>
      <c r="I546" s="31"/>
      <c r="J546" s="31"/>
    </row>
    <row r="547" spans="1:10" x14ac:dyDescent="0.3">
      <c r="A547" s="31"/>
      <c r="B547" s="31"/>
      <c r="C547" s="31"/>
      <c r="D547" s="31"/>
      <c r="E547" s="31"/>
      <c r="F547" s="31"/>
      <c r="G547" s="31"/>
      <c r="H547" s="31"/>
      <c r="I547" s="31"/>
      <c r="J547" s="31"/>
    </row>
    <row r="548" spans="1:10" x14ac:dyDescent="0.3">
      <c r="A548" s="31"/>
      <c r="B548" s="31"/>
      <c r="C548" s="31"/>
      <c r="D548" s="31"/>
      <c r="E548" s="31"/>
      <c r="F548" s="31"/>
      <c r="G548" s="31"/>
      <c r="H548" s="31"/>
      <c r="I548" s="31"/>
      <c r="J548" s="31"/>
    </row>
    <row r="549" spans="1:10" x14ac:dyDescent="0.3">
      <c r="A549" s="31"/>
      <c r="B549" s="31"/>
      <c r="C549" s="31"/>
      <c r="D549" s="31"/>
      <c r="E549" s="31"/>
      <c r="F549" s="31"/>
      <c r="G549" s="31"/>
      <c r="H549" s="31"/>
      <c r="I549" s="31"/>
      <c r="J549" s="31"/>
    </row>
    <row r="550" spans="1:10" x14ac:dyDescent="0.3">
      <c r="A550" s="31"/>
      <c r="B550" s="31"/>
      <c r="C550" s="31"/>
      <c r="D550" s="31"/>
      <c r="E550" s="31"/>
      <c r="F550" s="31"/>
      <c r="G550" s="31"/>
      <c r="H550" s="31"/>
      <c r="I550" s="31"/>
      <c r="J550" s="31"/>
    </row>
    <row r="551" spans="1:10" x14ac:dyDescent="0.3">
      <c r="A551" s="31"/>
      <c r="B551" s="31"/>
      <c r="C551" s="31"/>
      <c r="D551" s="31"/>
      <c r="E551" s="31"/>
      <c r="F551" s="31"/>
      <c r="G551" s="31"/>
      <c r="H551" s="31"/>
      <c r="I551" s="31"/>
      <c r="J551" s="31"/>
    </row>
    <row r="552" spans="1:10" x14ac:dyDescent="0.3">
      <c r="A552" s="31"/>
      <c r="B552" s="31"/>
      <c r="C552" s="31"/>
      <c r="D552" s="31"/>
      <c r="E552" s="31"/>
      <c r="F552" s="31"/>
      <c r="G552" s="31"/>
      <c r="H552" s="31"/>
      <c r="I552" s="31"/>
      <c r="J552" s="31"/>
    </row>
    <row r="553" spans="1:10" x14ac:dyDescent="0.3">
      <c r="A553" s="31"/>
      <c r="B553" s="31"/>
      <c r="C553" s="31"/>
      <c r="D553" s="31"/>
      <c r="E553" s="31"/>
      <c r="F553" s="31"/>
      <c r="G553" s="31"/>
      <c r="H553" s="31"/>
      <c r="I553" s="31"/>
      <c r="J553" s="31"/>
    </row>
    <row r="554" spans="1:10" x14ac:dyDescent="0.3">
      <c r="A554" s="31"/>
      <c r="B554" s="31"/>
      <c r="C554" s="31"/>
      <c r="D554" s="31"/>
      <c r="E554" s="31"/>
      <c r="F554" s="31"/>
      <c r="G554" s="31"/>
      <c r="H554" s="31"/>
      <c r="I554" s="31"/>
      <c r="J554" s="31"/>
    </row>
    <row r="555" spans="1:10" x14ac:dyDescent="0.3">
      <c r="A555" s="31"/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1:10" x14ac:dyDescent="0.3">
      <c r="A556" s="31"/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1:10" x14ac:dyDescent="0.3">
      <c r="A557" s="31"/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1:10" x14ac:dyDescent="0.3">
      <c r="A558" s="31"/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1:10" x14ac:dyDescent="0.3">
      <c r="A559" s="31"/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1:10" x14ac:dyDescent="0.3">
      <c r="A560" s="31"/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1:10" x14ac:dyDescent="0.3">
      <c r="A561" s="31"/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1:10" x14ac:dyDescent="0.3">
      <c r="A562" s="31"/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1:10" x14ac:dyDescent="0.3">
      <c r="A563" s="31"/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1:10" x14ac:dyDescent="0.3">
      <c r="A564" s="31"/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1:10" x14ac:dyDescent="0.3">
      <c r="A565" s="31"/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1:10" x14ac:dyDescent="0.3">
      <c r="A566" s="31"/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1:10" x14ac:dyDescent="0.3">
      <c r="A567" s="31"/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1:10" x14ac:dyDescent="0.3">
      <c r="A568" s="31"/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1:10" x14ac:dyDescent="0.3">
      <c r="A569" s="31"/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1:10" x14ac:dyDescent="0.3">
      <c r="A570" s="31"/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1:10" x14ac:dyDescent="0.3">
      <c r="A571" s="31"/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1:10" x14ac:dyDescent="0.3">
      <c r="A572" s="31"/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1:10" x14ac:dyDescent="0.3">
      <c r="A573" s="31"/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1:10" x14ac:dyDescent="0.3">
      <c r="A574" s="31"/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1:10" x14ac:dyDescent="0.3">
      <c r="A575" s="31"/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1:10" x14ac:dyDescent="0.3">
      <c r="A576" s="31"/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1:10" x14ac:dyDescent="0.3">
      <c r="A577" s="31"/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1:10" x14ac:dyDescent="0.3">
      <c r="A578" s="31"/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1:10" x14ac:dyDescent="0.3">
      <c r="A579" s="31"/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1:10" x14ac:dyDescent="0.3">
      <c r="A580" s="31"/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1:10" x14ac:dyDescent="0.3">
      <c r="A581" s="31"/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1:10" x14ac:dyDescent="0.3">
      <c r="A582" s="31"/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1:10" x14ac:dyDescent="0.3">
      <c r="A583" s="31"/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1:10" x14ac:dyDescent="0.3">
      <c r="A584" s="31"/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1:10" x14ac:dyDescent="0.3">
      <c r="A585" s="31"/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1:10" x14ac:dyDescent="0.3">
      <c r="A586" s="31"/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1:10" x14ac:dyDescent="0.3">
      <c r="A587" s="31"/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1:10" x14ac:dyDescent="0.3">
      <c r="A588" s="31"/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1:10" x14ac:dyDescent="0.3">
      <c r="A589" s="31"/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1:10" x14ac:dyDescent="0.3">
      <c r="A590" s="31"/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1:10" x14ac:dyDescent="0.3">
      <c r="A591" s="31"/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1:10" x14ac:dyDescent="0.3">
      <c r="A592" s="31"/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1:10" x14ac:dyDescent="0.3">
      <c r="A593" s="31"/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1:10" x14ac:dyDescent="0.3">
      <c r="A594" s="31"/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1:10" x14ac:dyDescent="0.3">
      <c r="A595" s="31"/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1:10" x14ac:dyDescent="0.3">
      <c r="A596" s="31"/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1:10" x14ac:dyDescent="0.3">
      <c r="A597" s="31"/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1:10" x14ac:dyDescent="0.3">
      <c r="A598" s="31"/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1:10" x14ac:dyDescent="0.3">
      <c r="A599" s="31"/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1:10" x14ac:dyDescent="0.3">
      <c r="A600" s="31"/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1:10" x14ac:dyDescent="0.3">
      <c r="A601" s="31"/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1:10" x14ac:dyDescent="0.3">
      <c r="A602" s="31"/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1:10" x14ac:dyDescent="0.3">
      <c r="A603" s="31"/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1:10" x14ac:dyDescent="0.3">
      <c r="A604" s="31"/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1:10" x14ac:dyDescent="0.3">
      <c r="A605" s="31"/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1:10" x14ac:dyDescent="0.3">
      <c r="A606" s="31"/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1:10" x14ac:dyDescent="0.3">
      <c r="A607" s="31"/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1:10" x14ac:dyDescent="0.3">
      <c r="A608" s="31"/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1:10" x14ac:dyDescent="0.3">
      <c r="A609" s="31"/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1:10" x14ac:dyDescent="0.3">
      <c r="A610" s="31"/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1:10" x14ac:dyDescent="0.3">
      <c r="A611" s="31"/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1:10" x14ac:dyDescent="0.3">
      <c r="A612" s="31"/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1:10" x14ac:dyDescent="0.3">
      <c r="A613" s="31"/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1:10" x14ac:dyDescent="0.3">
      <c r="A614" s="31"/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1:10" x14ac:dyDescent="0.3">
      <c r="A615" s="31"/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1:10" x14ac:dyDescent="0.3">
      <c r="A616" s="31"/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1:10" x14ac:dyDescent="0.3">
      <c r="A617" s="31"/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1:10" x14ac:dyDescent="0.3">
      <c r="A618" s="31"/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1:10" x14ac:dyDescent="0.3">
      <c r="A619" s="31"/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1:10" x14ac:dyDescent="0.3">
      <c r="A620" s="31"/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1:10" x14ac:dyDescent="0.3">
      <c r="A621" s="31"/>
      <c r="B621" s="31"/>
      <c r="C621" s="31"/>
      <c r="D621" s="31"/>
      <c r="E621" s="31"/>
      <c r="F621" s="31"/>
      <c r="G621" s="31"/>
      <c r="H621" s="31"/>
      <c r="I621" s="31"/>
      <c r="J621" s="31"/>
    </row>
  </sheetData>
  <sheetProtection sheet="1" objects="1" scenarios="1"/>
  <protectedRanges>
    <protectedRange sqref="C22:C25 C32" name="Range4"/>
    <protectedRange sqref="B7:I7" name="Range3"/>
    <protectedRange sqref="B5:I5" name="Range2"/>
    <protectedRange sqref="B3:G3" name="Range1"/>
  </protectedRanges>
  <mergeCells count="100">
    <mergeCell ref="K42:O42"/>
    <mergeCell ref="P50:Q50"/>
    <mergeCell ref="L3:M3"/>
    <mergeCell ref="K28:O28"/>
    <mergeCell ref="K46:O46"/>
    <mergeCell ref="K36:O36"/>
    <mergeCell ref="K40:O40"/>
    <mergeCell ref="K50:O50"/>
    <mergeCell ref="K39:O39"/>
    <mergeCell ref="K38:O38"/>
    <mergeCell ref="K45:O45"/>
    <mergeCell ref="K47:O47"/>
    <mergeCell ref="K44:O44"/>
    <mergeCell ref="K37:O37"/>
    <mergeCell ref="K48:O48"/>
    <mergeCell ref="K41:O41"/>
    <mergeCell ref="K35:O35"/>
    <mergeCell ref="L2:S2"/>
    <mergeCell ref="K29:O29"/>
    <mergeCell ref="G8:H8"/>
    <mergeCell ref="G6:H6"/>
    <mergeCell ref="A13:J14"/>
    <mergeCell ref="A15:J15"/>
    <mergeCell ref="A12:J12"/>
    <mergeCell ref="B53:C53"/>
    <mergeCell ref="A43:C44"/>
    <mergeCell ref="B61:C61"/>
    <mergeCell ref="K1:S1"/>
    <mergeCell ref="R3:S3"/>
    <mergeCell ref="K34:O34"/>
    <mergeCell ref="P3:Q3"/>
    <mergeCell ref="P25:Q25"/>
    <mergeCell ref="L25:M25"/>
    <mergeCell ref="K31:O31"/>
    <mergeCell ref="K30:O30"/>
    <mergeCell ref="K32:O32"/>
    <mergeCell ref="K33:O33"/>
    <mergeCell ref="N3:O3"/>
    <mergeCell ref="P4:S4"/>
    <mergeCell ref="L27:O27"/>
    <mergeCell ref="B57:C57"/>
    <mergeCell ref="B59:C59"/>
    <mergeCell ref="B58:C58"/>
    <mergeCell ref="B67:C67"/>
    <mergeCell ref="B65:C65"/>
    <mergeCell ref="B62:C62"/>
    <mergeCell ref="B60:C60"/>
    <mergeCell ref="A39:J39"/>
    <mergeCell ref="A40:J40"/>
    <mergeCell ref="A16:J17"/>
    <mergeCell ref="A36:J38"/>
    <mergeCell ref="B5:D5"/>
    <mergeCell ref="E5:F5"/>
    <mergeCell ref="B7:D7"/>
    <mergeCell ref="E7:F7"/>
    <mergeCell ref="A34:I35"/>
    <mergeCell ref="A9:I11"/>
    <mergeCell ref="G5:I5"/>
    <mergeCell ref="G7:I7"/>
    <mergeCell ref="E6:F6"/>
    <mergeCell ref="A1:J1"/>
    <mergeCell ref="A2:F2"/>
    <mergeCell ref="A18:J19"/>
    <mergeCell ref="E8:F8"/>
    <mergeCell ref="B3:I3"/>
    <mergeCell ref="G85:H85"/>
    <mergeCell ref="G90:H90"/>
    <mergeCell ref="G91:H91"/>
    <mergeCell ref="G92:H92"/>
    <mergeCell ref="G93:H93"/>
    <mergeCell ref="G87:H87"/>
    <mergeCell ref="G89:H89"/>
    <mergeCell ref="A41:J42"/>
    <mergeCell ref="G95:H95"/>
    <mergeCell ref="G96:H96"/>
    <mergeCell ref="G97:H97"/>
    <mergeCell ref="G79:H79"/>
    <mergeCell ref="G80:H80"/>
    <mergeCell ref="G81:H81"/>
    <mergeCell ref="G82:H82"/>
    <mergeCell ref="G83:H83"/>
    <mergeCell ref="G84:H84"/>
    <mergeCell ref="G86:H86"/>
    <mergeCell ref="G88:H88"/>
    <mergeCell ref="A83:E83"/>
    <mergeCell ref="A84:E84"/>
    <mergeCell ref="G94:H94"/>
    <mergeCell ref="A52:I52"/>
    <mergeCell ref="B71:C71"/>
    <mergeCell ref="B72:C72"/>
    <mergeCell ref="B73:C73"/>
    <mergeCell ref="G78:H78"/>
    <mergeCell ref="B63:C63"/>
    <mergeCell ref="B64:C64"/>
    <mergeCell ref="A78:E78"/>
    <mergeCell ref="B66:C66"/>
    <mergeCell ref="B74:C74"/>
    <mergeCell ref="B68:C68"/>
    <mergeCell ref="B69:C69"/>
    <mergeCell ref="B70:C70"/>
  </mergeCells>
  <phoneticPr fontId="3" type="noConversion"/>
  <hyperlinks>
    <hyperlink ref="D43" r:id="rId1"/>
    <hyperlink ref="E43"/>
    <hyperlink ref="F43"/>
    <hyperlink ref="G43"/>
    <hyperlink ref="H43"/>
    <hyperlink ref="J43"/>
    <hyperlink ref="D44"/>
    <hyperlink ref="E44"/>
    <hyperlink ref="F44"/>
    <hyperlink ref="G44"/>
    <hyperlink ref="H44"/>
    <hyperlink ref="J44"/>
  </hyperlinks>
  <printOptions horizontalCentered="1"/>
  <pageMargins left="0.5" right="0.25" top="0.17" bottom="0.2" header="0.31" footer="0.1"/>
  <pageSetup scale="76" orientation="portrait" r:id="rId2"/>
  <headerFooter alignWithMargins="0">
    <oddFooter>&amp;L&amp;8&amp;Z&amp;F&amp;R&amp;D     Page &amp;P of &amp;N</oddFooter>
  </headerFooter>
  <rowBreaks count="1" manualBreakCount="1">
    <brk id="51" max="17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ubtype xmlns="f278dc31-b316-4a25-a680-7b27a4c2fc41">12 Month</Document_x0020_Subtype>
    <Document_x0020_Type xmlns="f278dc31-b316-4a25-a680-7b27a4c2fc41">Product Cost Sheet</Document_x0020_Type>
    <Document_x0020_Status xmlns="f278dc31-b316-4a25-a680-7b27a4c2fc41">Active</Document_x0020_Status>
    <Fiscal_x0020_Year xmlns="f278dc31-b316-4a25-a680-7b27a4c2fc41">16-17</Fiscal_x0020_Year>
    <_dlc_DocId xmlns="57e9eac2-cce9-426b-a401-131bbc09445b">WSIPCDOC-1234697450-37</_dlc_DocId>
    <_dlc_DocIdUrl xmlns="57e9eac2-cce9-426b-a401-131bbc09445b">
      <Url>https://wsipc.sharepoint.com/departments/busserv/_layouts/15/DocIdRedir.aspx?ID=WSIPCDOC-1234697450-37</Url>
      <Description>WSIPCDOC-1234697450-37</Description>
    </_dlc_DocIdUrl>
  </documentManagement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D57C18D608844AFBBFE9AC27CEC22" ma:contentTypeVersion="6" ma:contentTypeDescription="Create a new document." ma:contentTypeScope="" ma:versionID="84cf31358310a53e31fa74f199b6ec64">
  <xsd:schema xmlns:xsd="http://www.w3.org/2001/XMLSchema" xmlns:xs="http://www.w3.org/2001/XMLSchema" xmlns:p="http://schemas.microsoft.com/office/2006/metadata/properties" xmlns:ns2="57e9eac2-cce9-426b-a401-131bbc09445b" xmlns:ns3="f278dc31-b316-4a25-a680-7b27a4c2fc41" targetNamespace="http://schemas.microsoft.com/office/2006/metadata/properties" ma:root="true" ma:fieldsID="d6d0046fb93efdf4b051f9b06410aeb8" ns2:_="" ns3:_="">
    <xsd:import namespace="57e9eac2-cce9-426b-a401-131bbc09445b"/>
    <xsd:import namespace="f278dc31-b316-4a25-a680-7b27a4c2fc4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Document_x0020_Type" minOccurs="0"/>
                <xsd:element ref="ns3:Document_x0020_Subtype" minOccurs="0"/>
                <xsd:element ref="ns3:Fiscal_x0020_Yea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9eac2-cce9-426b-a401-131bbc0944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8dc31-b316-4a25-a680-7b27a4c2fc41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Active" ma:format="Dropdown" ma:internalName="Document_x0020_Status">
      <xsd:simpleType>
        <xsd:restriction base="dms:Choice">
          <xsd:enumeration value="Active"/>
          <xsd:enumeration value="Reference"/>
          <xsd:enumeration value="Archive"/>
        </xsd:restriction>
      </xsd:simpleType>
    </xsd:element>
    <xsd:element name="Document_x0020_Type" ma:index="12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Document_x0020_Subtype" ma:index="13" nillable="true" ma:displayName="Document Subtype" ma:internalName="Document_x0020_Subtype">
      <xsd:simpleType>
        <xsd:restriction base="dms:Text">
          <xsd:maxLength value="255"/>
        </xsd:restriction>
      </xsd:simpleType>
    </xsd:element>
    <xsd:element name="Fiscal_x0020_Year" ma:index="14" nillable="true" ma:displayName="Fiscal Year" ma:default="13-14" ma:format="Dropdown" ma:internalName="Fiscal_x0020_Year">
      <xsd:simpleType>
        <xsd:restriction base="dms:Choice">
          <xsd:enumeration value="NA"/>
          <xsd:enumeration value="05-06"/>
          <xsd:enumeration value="06-07"/>
          <xsd:enumeration value="07-08"/>
          <xsd:enumeration value="08-09"/>
          <xsd:enumeration value="09-10"/>
          <xsd:enumeration value="10-11"/>
          <xsd:enumeration value="11-12"/>
          <xsd:enumeration value="12-13"/>
          <xsd:enumeration value="13-14"/>
          <xsd:enumeration value="14-15"/>
          <xsd:enumeration value="15-16"/>
          <xsd:enumeration value="16-17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C2713-BCC7-4737-B775-10F149D9C867}">
  <ds:schemaRefs>
    <ds:schemaRef ds:uri="f278dc31-b316-4a25-a680-7b27a4c2fc41"/>
    <ds:schemaRef ds:uri="http://purl.org/dc/dcmitype/"/>
    <ds:schemaRef ds:uri="57e9eac2-cce9-426b-a401-131bbc09445b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4E792E-1E9E-4D78-9B6E-C91A31EC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C2091A-3959-45F0-87BE-FA728F044F1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5C5FEA-395E-4742-B48E-60FDAA8E1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e9eac2-cce9-426b-a401-131bbc09445b"/>
    <ds:schemaRef ds:uri="f278dc31-b316-4a25-a680-7b27a4c2f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 Product Cost Spreadsheet</vt:lpstr>
      <vt:lpstr>B</vt:lpstr>
      <vt:lpstr>G</vt:lpstr>
      <vt:lpstr>PC</vt:lpstr>
      <vt:lpstr>' Product Cost Spreadsheet'!Print_Area</vt:lpstr>
      <vt:lpstr>School</vt:lpstr>
      <vt:lpstr>Stud</vt:lpstr>
    </vt:vector>
  </TitlesOfParts>
  <Company>WSIPC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12-mo EES PCS</dc:title>
  <dc:creator>George Horner</dc:creator>
  <cp:lastModifiedBy>Tracy Perry</cp:lastModifiedBy>
  <cp:lastPrinted>2016-05-18T22:16:55Z</cp:lastPrinted>
  <dcterms:created xsi:type="dcterms:W3CDTF">2004-08-03T16:30:45Z</dcterms:created>
  <dcterms:modified xsi:type="dcterms:W3CDTF">2016-05-19T20:36:21Z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-84537474</vt:i4>
  </property>
  <property fmtid="{D5CDD505-2E9C-101B-9397-08002B2CF9AE}" pid="4" name="_EmailSubject">
    <vt:lpwstr>2016-2017 Enrollment for Education Solutions (EES) RENEWAL - Return by June 30, 2016</vt:lpwstr>
  </property>
  <property fmtid="{D5CDD505-2E9C-101B-9397-08002B2CF9AE}" pid="5" name="_AuthorEmail">
    <vt:lpwstr>cadmin@wsipc.org</vt:lpwstr>
  </property>
  <property fmtid="{D5CDD505-2E9C-101B-9397-08002B2CF9AE}" pid="6" name="_AuthorEmailDisplayName">
    <vt:lpwstr>Contract Admin</vt:lpwstr>
  </property>
  <property fmtid="{D5CDD505-2E9C-101B-9397-08002B2CF9AE}" pid="8" name="ContentTypeId">
    <vt:lpwstr>0x010100CF4D57C18D608844AFBBFE9AC27CEC22</vt:lpwstr>
  </property>
  <property fmtid="{D5CDD505-2E9C-101B-9397-08002B2CF9AE}" pid="9" name="_dlc_DocIdItemGuid">
    <vt:lpwstr>a745e754-c1a9-4f89-9323-c96215b165e3</vt:lpwstr>
  </property>
  <property fmtid="{D5CDD505-2E9C-101B-9397-08002B2CF9AE}" pid="10" name="_PreviousAdHocReviewCycleID">
    <vt:i4>481775714</vt:i4>
  </property>
</Properties>
</file>